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up" sheetId="1" state="visible" r:id="rId3"/>
    <sheet name="Dashboard" sheetId="2" state="visible" r:id="rId4"/>
    <sheet name="Customers" sheetId="3" state="visible" r:id="rId5"/>
    <sheet name="Invoices" sheetId="4" state="visible" r:id="rId6"/>
    <sheet name="Line Items" sheetId="5" state="visible" r:id="rId7"/>
    <sheet name="Payments" sheetId="6" state="visible" r:id="rId8"/>
    <sheet name="Invoice" sheetId="7" state="visible" r:id="rId9"/>
    <sheet name="Receipt" sheetId="8" state="visible" r:id="rId10"/>
  </sheets>
  <definedNames>
    <definedName function="false" hidden="false" localSheetId="2" name="_xlnm.Print_Titles" vbProcedure="false">Customers!$5:$5</definedName>
    <definedName function="false" hidden="true" localSheetId="2" name="_xlnm._FilterDatabase" vbProcedure="false">Customers!$A$5:$N$205</definedName>
    <definedName function="false" hidden="false" localSheetId="1" name="_xlnm.Print_Area" vbProcedure="false">Dashboard!$B$1:$I$37</definedName>
    <definedName function="false" hidden="false" localSheetId="6" name="_xlnm.Print_Area" vbProcedure="false">Invoice!$A$1:$E$45</definedName>
    <definedName function="false" hidden="false" localSheetId="3" name="_xlnm.Print_Titles" vbProcedure="false">Invoices!$5:$5</definedName>
    <definedName function="false" hidden="true" localSheetId="3" name="_xlnm._FilterDatabase" vbProcedure="false">Invoices!$A$5:$O$505</definedName>
    <definedName function="false" hidden="false" localSheetId="4" name="_xlnm.Print_Titles" vbProcedure="false">'Line Items'!$5:$5</definedName>
    <definedName function="false" hidden="true" localSheetId="4" name="_xlnm._FilterDatabase" vbProcedure="false">'Line Items'!$A$5:$G$1505</definedName>
    <definedName function="false" hidden="false" localSheetId="5" name="_xlnm.Print_Titles" vbProcedure="false">Payments!$5:$5</definedName>
    <definedName function="false" hidden="true" localSheetId="5" name="_xlnm._FilterDatabase" vbProcedure="false">Payments!$A$5:$J$1005</definedName>
    <definedName function="false" hidden="false" localSheetId="7" name="_xlnm.Print_Area" vbProcedure="false">Receipt!$A$1:$E$28</definedName>
    <definedName function="false" hidden="false" localSheetId="0" name="_xlnm.Print_Area" vbProcedure="false">Setup!$A$1:$C$53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<sst xmlns="http://schemas.openxmlformats.org/spreadsheetml/2006/main" count="243" uniqueCount="202">
  <si>
    <t xml:space="preserve">Invoice, Receipt &amp; Payment Tracker</t>
  </si>
  <si>
    <t xml:space="preserve">Generate invoices, record payments, monitor overdue balances and track customer debts.</t>
  </si>
  <si>
    <t xml:space="preserve">QUICK START</t>
  </si>
  <si>
    <t xml:space="preserve">1.  Fill in your business details and defaults below (blue cells on cream).</t>
  </si>
  <si>
    <t xml:space="preserve">2.  Customers sheet: add one row per client with a unique Customer ID (e.g. C001).</t>
  </si>
  <si>
    <t xml:space="preserve">3.  Invoices sheet: add a row per invoice (number, date, customer ID, optional discount). Then list its items on Line Items using the same invoice number.</t>
  </si>
  <si>
    <t xml:space="preserve">4.  Payments sheet: add one row per payment received. Balances, status and days overdue update automatically.</t>
  </si>
  <si>
    <t xml:space="preserve">5.  Invoice / Receipt sheets: pick a number in the yellow selector box (top right), then print or save as PDF.</t>
  </si>
  <si>
    <t xml:space="preserve">6.  Dashboard: totals, overdue ageing and top debtors. Delete the example rows (blue cells only) before real use.</t>
  </si>
  <si>
    <t xml:space="preserve">CELL LEGEND</t>
  </si>
  <si>
    <t xml:space="preserve">Blue text, cream fill</t>
  </si>
  <si>
    <t xml:space="preserve">Input – type here</t>
  </si>
  <si>
    <t xml:space="preserve">Black text, grey fill</t>
  </si>
  <si>
    <t xml:space="preserve">Formula – calculated automatically, do not overwrite</t>
  </si>
  <si>
    <t xml:space="preserve">BUSINESS DETAILS (printed on invoices &amp; receipts)</t>
  </si>
  <si>
    <t xml:space="preserve">Business name</t>
  </si>
  <si>
    <t xml:space="preserve">Your Business Name</t>
  </si>
  <si>
    <t xml:space="preserve">Address</t>
  </si>
  <si>
    <t xml:space="preserve">Street address, Area</t>
  </si>
  <si>
    <t xml:space="preserve">City / Country</t>
  </si>
  <si>
    <t xml:space="preserve">City, Country</t>
  </si>
  <si>
    <t xml:space="preserve">Phone</t>
  </si>
  <si>
    <t xml:space="preserve">+233 00 000 0000</t>
  </si>
  <si>
    <t xml:space="preserve">Email</t>
  </si>
  <si>
    <t xml:space="preserve">accounts@yourbusiness.com</t>
  </si>
  <si>
    <t xml:space="preserve">Tax / Registration No.</t>
  </si>
  <si>
    <t xml:space="preserve">Optional – leave blank to hide</t>
  </si>
  <si>
    <t xml:space="preserve">INVOICING DEFAULTS</t>
  </si>
  <si>
    <t xml:space="preserve">Currency symbol</t>
  </si>
  <si>
    <t xml:space="preserve">GH₵</t>
  </si>
  <si>
    <t xml:space="preserve">Shown in titles and column headings. Default set to Ghana cedi – change as needed</t>
  </si>
  <si>
    <t xml:space="preserve">Default payment terms (days)</t>
  </si>
  <si>
    <t xml:space="preserve">Used when a customer has no terms of their own. Assumption: 30 days – edit to suit</t>
  </si>
  <si>
    <t xml:space="preserve">Tax label</t>
  </si>
  <si>
    <t xml:space="preserve">VAT</t>
  </si>
  <si>
    <t xml:space="preserve">Tax rate</t>
  </si>
  <si>
    <t xml:space="preserve">Assumption: 0% by default. Enter your applicable rate (e.g. 15%) – applied to (subtotal – discount)</t>
  </si>
  <si>
    <t xml:space="preserve">Invoice number prefix</t>
  </si>
  <si>
    <t xml:space="preserve">INV-</t>
  </si>
  <si>
    <t xml:space="preserve">Receipt number prefix</t>
  </si>
  <si>
    <t xml:space="preserve">RCT-</t>
  </si>
  <si>
    <t xml:space="preserve">Next invoice no. (suggestion)</t>
  </si>
  <si>
    <t xml:space="preserve">Based on how many invoices are listed</t>
  </si>
  <si>
    <t xml:space="preserve">Next receipt no. (suggestion)</t>
  </si>
  <si>
    <t xml:space="preserve">Based on how many receipts are listed</t>
  </si>
  <si>
    <t xml:space="preserve">PAYMENT DETAILS (printed on invoices)</t>
  </si>
  <si>
    <t xml:space="preserve">Bank name</t>
  </si>
  <si>
    <t xml:space="preserve">Your Bank</t>
  </si>
  <si>
    <t xml:space="preserve">Account name</t>
  </si>
  <si>
    <t xml:space="preserve">Account number</t>
  </si>
  <si>
    <t xml:space="preserve">0000000000</t>
  </si>
  <si>
    <t xml:space="preserve">Mobile Money number</t>
  </si>
  <si>
    <t xml:space="preserve">024 000 0000</t>
  </si>
  <si>
    <t xml:space="preserve">Footer note</t>
  </si>
  <si>
    <t xml:space="preserve">Please quote the invoice number as your payment reference. Thank you for your business.</t>
  </si>
  <si>
    <t xml:space="preserve">DROP-DOWN LISTS</t>
  </si>
  <si>
    <t xml:space="preserve">Payment methods (edit list)</t>
  </si>
  <si>
    <t xml:space="preserve">Cash</t>
  </si>
  <si>
    <t xml:space="preserve">Feeds the Payment Method drop-down on the Payments sheet</t>
  </si>
  <si>
    <t xml:space="preserve">Mobile Money</t>
  </si>
  <si>
    <t xml:space="preserve">Bank Transfer</t>
  </si>
  <si>
    <t xml:space="preserve">Cheque</t>
  </si>
  <si>
    <t xml:space="preserve">Card</t>
  </si>
  <si>
    <t xml:space="preserve">Other</t>
  </si>
  <si>
    <t xml:space="preserve">NOTES</t>
  </si>
  <si>
    <t xml:space="preserve">• Capacity: 500 invoices, 1,500 line items, 1,000 payments and 200 customers. Copy formulas down to extend.</t>
  </si>
  <si>
    <t xml:space="preserve">• Receipt 'paid to date' and 'balance' are cumulative by the order payments are listed – enter payments in date order.</t>
  </si>
  <si>
    <t xml:space="preserve">• Overdue days are calculated from TODAY() against each invoice due date, so figures refresh every time the file is opened.</t>
  </si>
  <si>
    <t xml:space="preserve">• Hidden helper columns: Customers (column N) and Line Items (column G). Please leave them in place.</t>
  </si>
  <si>
    <t xml:space="preserve">Receivables Dashboard</t>
  </si>
  <si>
    <t xml:space="preserve">TOTAL INVOICED</t>
  </si>
  <si>
    <t xml:space="preserve">COLLECTED</t>
  </si>
  <si>
    <t xml:space="preserve">OUTSTANDING</t>
  </si>
  <si>
    <t xml:space="preserve">OVERDUE</t>
  </si>
  <si>
    <t xml:space="preserve">OVERDUE INVOICES</t>
  </si>
  <si>
    <t xml:space="preserve">COLLECTION RATE</t>
  </si>
  <si>
    <t xml:space="preserve">RECEIVABLES AGEING</t>
  </si>
  <si>
    <t xml:space="preserve">Days overdue</t>
  </si>
  <si>
    <t xml:space="preserve">Amount</t>
  </si>
  <si>
    <t xml:space="preserve">Invoices</t>
  </si>
  <si>
    <t xml:space="preserve">% of total</t>
  </si>
  <si>
    <t xml:space="preserve">Current (not yet due)</t>
  </si>
  <si>
    <t xml:space="preserve">1 – 30 days</t>
  </si>
  <si>
    <t xml:space="preserve">31 – 60 days</t>
  </si>
  <si>
    <t xml:space="preserve">61 – 90 days</t>
  </si>
  <si>
    <t xml:space="preserve">Over 90 days</t>
  </si>
  <si>
    <t xml:space="preserve">Total outstanding</t>
  </si>
  <si>
    <t xml:space="preserve">TOP 10 DEBTORS</t>
  </si>
  <si>
    <t xml:space="preserve">Customer</t>
  </si>
  <si>
    <t xml:space="preserve">Balance due</t>
  </si>
  <si>
    <t xml:space="preserve">Overdue amount</t>
  </si>
  <si>
    <t xml:space="preserve">Longest overdue (days)</t>
  </si>
  <si>
    <t xml:space="preserve">Status</t>
  </si>
  <si>
    <t xml:space="preserve">Source: Invoices and Customers sheets. Overdue = balance on invoices past their due date.</t>
  </si>
  <si>
    <t xml:space="preserve">Customers &amp; Debt Position</t>
  </si>
  <si>
    <t xml:space="preserve">Add one row per customer. Totals and balances are calculated from the Invoices sheet.</t>
  </si>
  <si>
    <t xml:space="preserve">Totals (visible rows)</t>
  </si>
  <si>
    <t xml:space="preserve">Customer ID</t>
  </si>
  <si>
    <t xml:space="preserve">Customer Name</t>
  </si>
  <si>
    <t xml:space="preserve">Contact Person</t>
  </si>
  <si>
    <t xml:space="preserve">Terms (days)
(blank = default)</t>
  </si>
  <si>
    <t xml:space="preserve">Total Invoiced</t>
  </si>
  <si>
    <t xml:space="preserve">Total Paid</t>
  </si>
  <si>
    <t xml:space="preserve">Balance Due</t>
  </si>
  <si>
    <t xml:space="preserve">Overdue Amount</t>
  </si>
  <si>
    <t xml:space="preserve">Longest Overdue (days)</t>
  </si>
  <si>
    <t xml:space="preserve">Rank key</t>
  </si>
  <si>
    <t xml:space="preserve">C001</t>
  </si>
  <si>
    <t xml:space="preserve">Greenfield Agro Ltd</t>
  </si>
  <si>
    <t xml:space="preserve">Ama Mensah</t>
  </si>
  <si>
    <t xml:space="preserve">accounts@greenfield.example</t>
  </si>
  <si>
    <t xml:space="preserve">024 111 0001</t>
  </si>
  <si>
    <t xml:space="preserve">12 Ring Road, Accra</t>
  </si>
  <si>
    <t xml:space="preserve">C002</t>
  </si>
  <si>
    <t xml:space="preserve">Kente Logistics</t>
  </si>
  <si>
    <t xml:space="preserve">Kofi Boateng</t>
  </si>
  <si>
    <t xml:space="preserve">finance@kentelogistics.example</t>
  </si>
  <si>
    <t xml:space="preserve">024 111 0002</t>
  </si>
  <si>
    <t xml:space="preserve">5 Harbour Rd, Tema</t>
  </si>
  <si>
    <t xml:space="preserve">C003</t>
  </si>
  <si>
    <t xml:space="preserve">Sunrise Academy</t>
  </si>
  <si>
    <t xml:space="preserve">Esi Owusu</t>
  </si>
  <si>
    <t xml:space="preserve">bursar@sunriseacademy.example</t>
  </si>
  <si>
    <t xml:space="preserve">024 111 0003</t>
  </si>
  <si>
    <t xml:space="preserve">Plot 8, Kumasi</t>
  </si>
  <si>
    <t xml:space="preserve">Invoice Register</t>
  </si>
  <si>
    <t xml:space="preserve">One row per invoice. Customer, due date, totals, payments, balance and status are automatic. Itemise on the Line Items sheet.</t>
  </si>
  <si>
    <t xml:space="preserve">Invoice No.</t>
  </si>
  <si>
    <t xml:space="preserve">Invoice Date</t>
  </si>
  <si>
    <t xml:space="preserve">Terms (days)</t>
  </si>
  <si>
    <t xml:space="preserve">Due Date</t>
  </si>
  <si>
    <t xml:space="preserve">Subtotal</t>
  </si>
  <si>
    <t xml:space="preserve">Discount</t>
  </si>
  <si>
    <t xml:space="preserve">Tax</t>
  </si>
  <si>
    <t xml:space="preserve">Invoice Total</t>
  </si>
  <si>
    <t xml:space="preserve">Amount Paid</t>
  </si>
  <si>
    <t xml:space="preserve">Days Overdue</t>
  </si>
  <si>
    <t xml:space="preserve">Notes</t>
  </si>
  <si>
    <t xml:space="preserve">INV-0001</t>
  </si>
  <si>
    <t xml:space="preserve">Phase 1 – AI readiness assessment</t>
  </si>
  <si>
    <t xml:space="preserve">INV-0002</t>
  </si>
  <si>
    <t xml:space="preserve">INV-0003</t>
  </si>
  <si>
    <t xml:space="preserve">INV-0004</t>
  </si>
  <si>
    <t xml:space="preserve">Discount agreed on dashboard build</t>
  </si>
  <si>
    <t xml:space="preserve">Invoice Line Items</t>
  </si>
  <si>
    <t xml:space="preserve">One row per item. Repeat the invoice number for each line of that invoice (max 15 lines print per invoice).</t>
  </si>
  <si>
    <t xml:space="preserve">Description</t>
  </si>
  <si>
    <t xml:space="preserve">Qty</t>
  </si>
  <si>
    <t xml:space="preserve">Unit Price</t>
  </si>
  <si>
    <t xml:space="preserve">Line Total</t>
  </si>
  <si>
    <t xml:space="preserve">Check</t>
  </si>
  <si>
    <t xml:space="preserve">Key</t>
  </si>
  <si>
    <t xml:space="preserve">AI readiness assessment</t>
  </si>
  <si>
    <t xml:space="preserve">Stakeholder workshop facilitation</t>
  </si>
  <si>
    <t xml:space="preserve">Software licence set-up</t>
  </si>
  <si>
    <t xml:space="preserve">Support hours</t>
  </si>
  <si>
    <t xml:space="preserve">Staff training programme (per participant)</t>
  </si>
  <si>
    <t xml:space="preserve">Data dashboard development</t>
  </si>
  <si>
    <t xml:space="preserve">Payments &amp; Receipts Log</t>
  </si>
  <si>
    <t xml:space="preserve">One row per payment received. Enter in date order – 'Paid to Date' and 'Balance After' accumulate down the list.</t>
  </si>
  <si>
    <t xml:space="preserve">Receipt No.</t>
  </si>
  <si>
    <t xml:space="preserve">Payment Date</t>
  </si>
  <si>
    <t xml:space="preserve">Payment Method</t>
  </si>
  <si>
    <t xml:space="preserve">Reference (e.g. MoMo ID / cheque no.)</t>
  </si>
  <si>
    <t xml:space="preserve">Amount Received</t>
  </si>
  <si>
    <t xml:space="preserve">Paid to Date (this invoice)</t>
  </si>
  <si>
    <t xml:space="preserve">Balance After Payment</t>
  </si>
  <si>
    <t xml:space="preserve">RCT-0001</t>
  </si>
  <si>
    <t xml:space="preserve">GCB ref 55821</t>
  </si>
  <si>
    <t xml:space="preserve">RCT-0002</t>
  </si>
  <si>
    <t xml:space="preserve">MoMo 7731002299</t>
  </si>
  <si>
    <t xml:space="preserve">RCT-0003</t>
  </si>
  <si>
    <t xml:space="preserve">Cheque 004512</t>
  </si>
  <si>
    <t xml:space="preserve">INVOICE</t>
  </si>
  <si>
    <t xml:space="preserve">SELECT INVOICE NO.</t>
  </si>
  <si>
    <t xml:space="preserve">◄ choose from the drop-down (not printed)</t>
  </si>
  <si>
    <t xml:space="preserve">helper – do not edit</t>
  </si>
  <si>
    <t xml:space="preserve">BILL TO</t>
  </si>
  <si>
    <t xml:space="preserve">INVOICE DETAILS</t>
  </si>
  <si>
    <t xml:space="preserve">Invoice no.</t>
  </si>
  <si>
    <t xml:space="preserve">Invoice date</t>
  </si>
  <si>
    <t xml:space="preserve">Due date</t>
  </si>
  <si>
    <t xml:space="preserve">Terms</t>
  </si>
  <si>
    <t xml:space="preserve">Total</t>
  </si>
  <si>
    <t xml:space="preserve">Paid to date</t>
  </si>
  <si>
    <t xml:space="preserve">BALANCE DUE</t>
  </si>
  <si>
    <t xml:space="preserve">PAYMENT DETAILS</t>
  </si>
  <si>
    <t xml:space="preserve">RECEIPT</t>
  </si>
  <si>
    <t xml:space="preserve">SELECT RECEIPT NO.</t>
  </si>
  <si>
    <t xml:space="preserve">RECEIVED FROM</t>
  </si>
  <si>
    <t xml:space="preserve">RECEIPT DETAILS</t>
  </si>
  <si>
    <t xml:space="preserve">Receipt no.</t>
  </si>
  <si>
    <t xml:space="preserve">Date</t>
  </si>
  <si>
    <t xml:space="preserve">Payment method</t>
  </si>
  <si>
    <t xml:space="preserve">Reference</t>
  </si>
  <si>
    <t xml:space="preserve">INVOICE SUMMARY</t>
  </si>
  <si>
    <t xml:space="preserve">Invoice total</t>
  </si>
  <si>
    <t xml:space="preserve">Total paid to date (including this payment)</t>
  </si>
  <si>
    <t xml:space="preserve">Balance remaining</t>
  </si>
  <si>
    <t xml:space="preserve">Received by: ______________________________</t>
  </si>
  <si>
    <t xml:space="preserve">Date: ______________</t>
  </si>
  <si>
    <t xml:space="preserve">Thank you for your payment.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</si>
</sst>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%"/>
    <numFmt numFmtId="166" formatCode="#,##0.00;\(#,##0.00\);\-"/>
    <numFmt numFmtId="167" formatCode="0"/>
    <numFmt numFmtId="168" formatCode="#,##0"/>
    <numFmt numFmtId="169" formatCode="dd\-mmm\-yyyy"/>
    <numFmt numFmtId="170" formatCode="General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4332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444444"/>
      <name val="Arial"/>
      <family val="0"/>
      <charset val="1"/>
    </font>
    <font>
      <b val="true"/>
      <sz val="8"/>
      <color rgb="FF666666"/>
      <name val="Arial"/>
      <family val="0"/>
      <charset val="1"/>
    </font>
    <font>
      <b val="true"/>
      <sz val="15"/>
      <color rgb="FF1B4332"/>
      <name val="Arial"/>
      <family val="0"/>
      <charset val="1"/>
    </font>
    <font>
      <b val="true"/>
      <sz val="15"/>
      <color rgb="FF9C0006"/>
      <name val="Arial"/>
      <family val="0"/>
      <charset val="1"/>
    </font>
    <font>
      <b val="true"/>
      <sz val="11"/>
      <color rgb="FF1B4332"/>
      <name val="Arial"/>
      <family val="0"/>
      <charset val="1"/>
    </font>
    <font>
      <b val="true"/>
      <sz val="10"/>
      <color rgb="FF1B4332"/>
      <name val="Arial"/>
      <family val="0"/>
      <charset val="1"/>
    </font>
    <font>
      <i val="true"/>
      <sz val="8"/>
      <color rgb="FF888888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1B4332"/>
      <name val="Arial"/>
      <family val="0"/>
      <charset val="1"/>
    </font>
    <font>
      <b val="true"/>
      <sz val="26"/>
      <color rgb="FFC9A227"/>
      <name val="Arial"/>
      <family val="0"/>
      <charset val="1"/>
    </font>
    <font>
      <b val="true"/>
      <sz val="9"/>
      <color rgb="FF1B4332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i val="true"/>
      <sz val="8"/>
      <color rgb="FFAAAAAA"/>
      <name val="Arial"/>
      <family val="0"/>
      <charset val="1"/>
    </font>
    <font>
      <sz val="8"/>
      <color rgb="FFAAAAAA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9"/>
      <color rgb="FF444444"/>
      <name val="Arial"/>
      <family val="0"/>
      <charset val="1"/>
    </font>
    <font>
      <i val="true"/>
      <sz val="8"/>
      <color rgb="FF9C0006"/>
      <name val="Arial"/>
      <family val="0"/>
      <charset val="1"/>
    </font>
    <font>
      <b val="true"/>
      <sz val="12"/>
      <color rgb="FF1B433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C9A227"/>
        <bgColor rgb="FF99CC00"/>
      </patternFill>
    </fill>
    <fill>
      <patternFill patternType="solid">
        <fgColor rgb="FF1B4332"/>
        <bgColor rgb="FF1F3A5F"/>
      </patternFill>
    </fill>
    <fill>
      <patternFill patternType="solid">
        <fgColor rgb="FFFFF9E5"/>
        <bgColor rgb="FFF6F3E4"/>
      </patternFill>
    </fill>
    <fill>
      <patternFill patternType="solid">
        <fgColor rgb="FFF2F2F2"/>
        <bgColor rgb="FFEDEDED"/>
      </patternFill>
    </fill>
    <fill>
      <patternFill patternType="solid">
        <fgColor rgb="FFF6F3E4"/>
        <bgColor rgb="FFF2F2F2"/>
      </patternFill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medium">
        <color rgb="FFC9A227"/>
      </top>
      <bottom/>
      <diagonal/>
    </border>
    <border diagonalUp="false" diagonalDown="false">
      <left style="medium">
        <color rgb="FFC9A227"/>
      </left>
      <right style="medium">
        <color rgb="FFC9A227"/>
      </right>
      <top style="medium">
        <color rgb="FFC9A227"/>
      </top>
      <bottom style="medium">
        <color rgb="FFC9A227"/>
      </bottom>
      <diagonal/>
    </border>
    <border diagonalUp="false" diagonalDown="false">
      <left/>
      <right/>
      <top/>
      <bottom style="hair">
        <color rgb="FFBBBBBB"/>
      </bottom>
      <diagonal/>
    </border>
    <border diagonalUp="false" diagonalDown="false">
      <left/>
      <right/>
      <top style="thin">
        <color rgb="FF888888"/>
      </top>
      <bottom/>
      <diagonal/>
    </border>
    <border diagonalUp="false" diagonalDown="false">
      <left/>
      <right/>
      <top style="medium">
        <color rgb="FFC9A227"/>
      </top>
      <bottom style="medium">
        <color rgb="FFC9A227"/>
      </bottom>
      <diagonal/>
    </border>
    <border diagonalUp="false" diagonalDown="false">
      <left/>
      <right/>
      <top/>
      <bottom style="thin">
        <color rgb="FFC9A22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4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3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3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7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6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9" fillId="6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31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6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1">
    <dxf>
      <font>
        <name val="Arial"/>
        <charset val="1"/>
        <family val="0"/>
        <b val="1"/>
        <color rgb="FF9C0006"/>
      </font>
      <fill>
        <patternFill>
          <bgColor rgb="FFF8D7DA"/>
        </patternFill>
      </fill>
    </dxf>
    <dxf>
      <font>
        <name val="Arial"/>
        <charset val="1"/>
        <family val="0"/>
        <color rgb="FF7F6000"/>
      </font>
      <fill>
        <patternFill>
          <bgColor rgb="FFFFF3CD"/>
        </patternFill>
      </fill>
    </dxf>
    <dxf>
      <fill>
        <patternFill patternType="solid">
          <fgColor rgb="FF1B4332"/>
          <bgColor rgb="FF000000"/>
        </patternFill>
      </fill>
    </dxf>
    <dxf>
      <fill>
        <patternFill patternType="solid">
          <fgColor rgb="FFFFF9E5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8D7DA"/>
          <bgColor rgb="FF000000"/>
        </patternFill>
      </fill>
    </dxf>
    <dxf>
      <fill>
        <patternFill patternType="solid">
          <fgColor rgb="FFFFF3CD"/>
          <bgColor rgb="FF000000"/>
        </patternFill>
      </fill>
    </dxf>
    <dxf>
      <fill>
        <patternFill patternType="solid">
          <fgColor rgb="FF7F600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name val="Arial"/>
        <charset val="1"/>
        <family val="0"/>
        <color rgb="FF1B4332"/>
      </font>
      <fill>
        <patternFill>
          <bgColor rgb="FFD8F0E0"/>
        </patternFill>
      </fill>
    </dxf>
    <dxf>
      <fill>
        <patternFill patternType="solid">
          <fgColor rgb="FFD8F0E0"/>
          <bgColor rgb="FF000000"/>
        </patternFill>
      </fill>
    </dxf>
    <dxf>
      <fill>
        <patternFill patternType="solid">
          <fgColor rgb="FFE7EEF5"/>
          <bgColor rgb="FF000000"/>
        </patternFill>
      </fill>
    </dxf>
    <dxf>
      <fill>
        <patternFill patternType="solid">
          <fgColor rgb="FF1F3A5F"/>
          <bgColor rgb="FF000000"/>
        </patternFill>
      </fill>
    </dxf>
    <dxf>
      <font>
        <name val="Arial"/>
        <charset val="1"/>
        <family val="0"/>
        <b val="1"/>
        <color rgb="FF1B4332"/>
      </font>
      <fill>
        <patternFill>
          <bgColor rgb="FFD8F0E0"/>
        </patternFill>
      </fill>
    </dxf>
    <dxf>
      <font>
        <name val="Arial"/>
        <charset val="1"/>
        <family val="0"/>
        <b val="1"/>
        <color rgb="FF7F6000"/>
      </font>
      <fill>
        <patternFill>
          <bgColor rgb="FFFFF3CD"/>
        </patternFill>
      </fill>
    </dxf>
    <dxf>
      <font>
        <name val="Arial"/>
        <charset val="1"/>
        <family val="0"/>
        <b val="1"/>
        <color rgb="FF1F3A5F"/>
      </font>
      <fill>
        <patternFill>
          <bgColor rgb="FFE7EEF5"/>
        </patternFill>
      </fill>
    </dxf>
    <dxf>
      <font>
        <name val="Arial"/>
        <charset val="1"/>
        <family val="0"/>
        <b val="1"/>
        <color rgb="FF666666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9C000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2D6A4F"/>
      <rgbColor rgb="FFBBBBBB"/>
      <rgbColor rgb="FF878787"/>
      <rgbColor rgb="FFAAAAAA"/>
      <rgbColor rgb="FF993366"/>
      <rgbColor rgb="FFFFF3CD"/>
      <rgbColor rgb="FFE7EE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8F0E0"/>
      <rgbColor rgb="FFFFF9E5"/>
      <rgbColor rgb="FFEDEDED"/>
      <rgbColor rgb="FFF6F3E4"/>
      <rgbColor rgb="FFCC99FF"/>
      <rgbColor rgb="FFF8D7DA"/>
      <rgbColor rgb="FF3366FF"/>
      <rgbColor rgb="FF33CCCC"/>
      <rgbColor rgb="FF99CC00"/>
      <rgbColor rgb="FFFFCC00"/>
      <rgbColor rgb="FFC9A227"/>
      <rgbColor rgb="FFFF6600"/>
      <rgbColor rgb="FF666666"/>
      <rgbColor rgb="FF888888"/>
      <rgbColor rgb="FF1F3A5F"/>
      <rgbColor rgb="FF339966"/>
      <rgbColor rgb="FF003300"/>
      <rgbColor rgb="FF1B4332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Outstanding by ageing bucket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Dashboard!C8</c:f>
              <c:strCache>
                <c:ptCount val="1"/>
                <c:pt idx="0">
                  <c:v>Amount</c:v>
                </c:pt>
              </c:strCache>
            </c:strRef>
          </c:tx>
          <c:spPr>
            <a:solidFill>
              <a:srgbClr val="1b4332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Dashboard!$B$9:$B$13</c:f>
              <c:strCache>
                <c:ptCount val="5"/>
                <c:pt idx="0">
                  <c:v>Current (not yet due)</c:v>
                </c:pt>
                <c:pt idx="1">
                  <c:v>1 – 30 days</c:v>
                </c:pt>
                <c:pt idx="2">
                  <c:v>31 – 60 days</c:v>
                </c:pt>
                <c:pt idx="3">
                  <c:v>61 – 90 days</c:v>
                </c:pt>
                <c:pt idx="4">
                  <c:v>Over 90 days</c:v>
                </c:pt>
              </c:strCache>
            </c:strRef>
          </c:cat>
          <c:val>
            <c:numRef>
              <c:f>Dashboard!$C$9:$C$13</c:f>
              <c:numCache>
                <c:formatCode>#,##0.00;\(#,##0.00\);\-</c:formatCode>
                <c:ptCount val="5"/>
                <c:pt idx="0">
                  <c:v>5000</c:v>
                </c:pt>
                <c:pt idx="1">
                  <c:v>4000</c:v>
                </c:pt>
                <c:pt idx="2">
                  <c:v>2400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6528939"/>
        <c:axId val="32072627"/>
      </c:barChart>
      <c:catAx>
        <c:axId val="65289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072627"/>
        <c:crosses val="autoZero"/>
        <c:auto val="1"/>
        <c:lblAlgn val="ctr"/>
        <c:lblOffset val="100"/>
        <c:noMultiLvlLbl val="0"/>
      </c:catAx>
      <c:valAx>
        <c:axId val="32072627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2893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6</xdr:row>
      <xdr:rowOff>0</xdr:rowOff>
    </xdr:from>
    <xdr:to>
      <xdr:col>12</xdr:col>
      <xdr:colOff>64800</xdr:colOff>
      <xdr:row>19</xdr:row>
      <xdr:rowOff>115200</xdr:rowOff>
    </xdr:to>
    <xdr:graphicFrame>
      <xdr:nvGraphicFramePr>
        <xdr:cNvPr id="0" name="Chart 1"/>
        <xdr:cNvGraphicFramePr/>
      </xdr:nvGraphicFramePr>
      <xdr:xfrm>
        <a:off x="7189560" y="1362240"/>
        <a:ext cx="485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227"/>
    <pageSetUpPr fitToPage="true"/>
  </sheetPr>
  <dimension ref="A1:C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40"/>
    <col collapsed="false" customWidth="true" hidden="false" outlineLevel="0" max="3" min="3" style="0" width="7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3" hidden="false" customHeight="true" outlineLevel="0" collapsed="false">
      <c r="A3" s="3"/>
      <c r="B3" s="3"/>
      <c r="C3" s="3"/>
    </row>
    <row r="4" customFormat="false" ht="15" hidden="false" customHeight="false" outlineLevel="0" collapsed="false">
      <c r="A4" s="4" t="s">
        <v>2</v>
      </c>
      <c r="B4" s="5"/>
      <c r="C4" s="5"/>
    </row>
    <row r="5" customFormat="false" ht="15" hidden="false" customHeight="false" outlineLevel="0" collapsed="false">
      <c r="A5" s="6" t="s">
        <v>3</v>
      </c>
    </row>
    <row r="6" customFormat="false" ht="15" hidden="false" customHeight="false" outlineLevel="0" collapsed="false">
      <c r="A6" s="6" t="s">
        <v>4</v>
      </c>
    </row>
    <row r="7" customFormat="false" ht="15" hidden="false" customHeight="false" outlineLevel="0" collapsed="false">
      <c r="A7" s="6" t="s">
        <v>5</v>
      </c>
    </row>
    <row r="8" customFormat="false" ht="15" hidden="false" customHeight="false" outlineLevel="0" collapsed="false">
      <c r="A8" s="6" t="s">
        <v>6</v>
      </c>
    </row>
    <row r="9" customFormat="false" ht="15" hidden="false" customHeight="false" outlineLevel="0" collapsed="false">
      <c r="A9" s="6" t="s">
        <v>7</v>
      </c>
    </row>
    <row r="10" customFormat="false" ht="15" hidden="false" customHeight="false" outlineLevel="0" collapsed="false">
      <c r="A10" s="6" t="s">
        <v>8</v>
      </c>
    </row>
    <row r="12" customFormat="false" ht="15" hidden="false" customHeight="false" outlineLevel="0" collapsed="false">
      <c r="A12" s="4" t="s">
        <v>9</v>
      </c>
      <c r="B12" s="5"/>
      <c r="C12" s="5"/>
    </row>
    <row r="13" customFormat="false" ht="15" hidden="false" customHeight="false" outlineLevel="0" collapsed="false">
      <c r="A13" s="7" t="s">
        <v>10</v>
      </c>
      <c r="B13" s="6" t="s">
        <v>11</v>
      </c>
    </row>
    <row r="14" customFormat="false" ht="15" hidden="false" customHeight="false" outlineLevel="0" collapsed="false">
      <c r="A14" s="8" t="s">
        <v>12</v>
      </c>
      <c r="B14" s="6" t="s">
        <v>13</v>
      </c>
    </row>
    <row r="16" customFormat="false" ht="15" hidden="false" customHeight="false" outlineLevel="0" collapsed="false">
      <c r="A16" s="4" t="s">
        <v>14</v>
      </c>
      <c r="B16" s="5"/>
      <c r="C16" s="5"/>
    </row>
    <row r="17" customFormat="false" ht="15" hidden="false" customHeight="false" outlineLevel="0" collapsed="false">
      <c r="A17" s="9" t="s">
        <v>15</v>
      </c>
      <c r="B17" s="10" t="s">
        <v>16</v>
      </c>
      <c r="C17" s="11"/>
    </row>
    <row r="18" customFormat="false" ht="15" hidden="false" customHeight="false" outlineLevel="0" collapsed="false">
      <c r="A18" s="9" t="s">
        <v>17</v>
      </c>
      <c r="B18" s="10" t="s">
        <v>18</v>
      </c>
      <c r="C18" s="11"/>
    </row>
    <row r="19" customFormat="false" ht="15" hidden="false" customHeight="false" outlineLevel="0" collapsed="false">
      <c r="A19" s="9" t="s">
        <v>19</v>
      </c>
      <c r="B19" s="10" t="s">
        <v>20</v>
      </c>
      <c r="C19" s="11"/>
    </row>
    <row r="20" customFormat="false" ht="15" hidden="false" customHeight="false" outlineLevel="0" collapsed="false">
      <c r="A20" s="9" t="s">
        <v>21</v>
      </c>
      <c r="B20" s="10" t="s">
        <v>22</v>
      </c>
      <c r="C20" s="11"/>
    </row>
    <row r="21" customFormat="false" ht="15" hidden="false" customHeight="false" outlineLevel="0" collapsed="false">
      <c r="A21" s="9" t="s">
        <v>23</v>
      </c>
      <c r="B21" s="10" t="s">
        <v>24</v>
      </c>
      <c r="C21" s="11"/>
    </row>
    <row r="22" customFormat="false" ht="15" hidden="false" customHeight="false" outlineLevel="0" collapsed="false">
      <c r="A22" s="9" t="s">
        <v>25</v>
      </c>
      <c r="B22" s="10"/>
      <c r="C22" s="11" t="s">
        <v>26</v>
      </c>
    </row>
    <row r="24" customFormat="false" ht="15" hidden="false" customHeight="false" outlineLevel="0" collapsed="false">
      <c r="A24" s="4" t="s">
        <v>27</v>
      </c>
      <c r="B24" s="5"/>
      <c r="C24" s="5"/>
    </row>
    <row r="25" customFormat="false" ht="15" hidden="false" customHeight="false" outlineLevel="0" collapsed="false">
      <c r="A25" s="9" t="s">
        <v>28</v>
      </c>
      <c r="B25" s="10" t="s">
        <v>29</v>
      </c>
      <c r="C25" s="11" t="s">
        <v>30</v>
      </c>
    </row>
    <row r="26" customFormat="false" ht="15" hidden="false" customHeight="false" outlineLevel="0" collapsed="false">
      <c r="A26" s="9" t="s">
        <v>31</v>
      </c>
      <c r="B26" s="10" t="n">
        <v>30</v>
      </c>
      <c r="C26" s="11" t="s">
        <v>32</v>
      </c>
    </row>
    <row r="27" customFormat="false" ht="15" hidden="false" customHeight="false" outlineLevel="0" collapsed="false">
      <c r="A27" s="9" t="s">
        <v>33</v>
      </c>
      <c r="B27" s="10" t="s">
        <v>34</v>
      </c>
      <c r="C27" s="11"/>
    </row>
    <row r="28" customFormat="false" ht="15" hidden="false" customHeight="false" outlineLevel="0" collapsed="false">
      <c r="A28" s="9" t="s">
        <v>35</v>
      </c>
      <c r="B28" s="12" t="n">
        <v>0</v>
      </c>
      <c r="C28" s="11" t="s">
        <v>36</v>
      </c>
    </row>
    <row r="29" customFormat="false" ht="15" hidden="false" customHeight="false" outlineLevel="0" collapsed="false">
      <c r="A29" s="9" t="s">
        <v>37</v>
      </c>
      <c r="B29" s="10" t="s">
        <v>38</v>
      </c>
      <c r="C29" s="11"/>
    </row>
    <row r="30" customFormat="false" ht="15" hidden="false" customHeight="false" outlineLevel="0" collapsed="false">
      <c r="A30" s="9" t="s">
        <v>39</v>
      </c>
      <c r="B30" s="10" t="s">
        <v>40</v>
      </c>
      <c r="C30" s="11"/>
    </row>
    <row r="31" customFormat="false" ht="15" hidden="false" customHeight="false" outlineLevel="0" collapsed="false">
      <c r="A31" s="9" t="s">
        <v>41</v>
      </c>
      <c r="B31" s="13" t="str">
        <f aca="false">B29&amp;TEXT(COUNTA(Invoices!$A$6:$A$505)+1,"0000")</f>
        <v>INV-0005</v>
      </c>
      <c r="C31" s="11" t="s">
        <v>42</v>
      </c>
    </row>
    <row r="32" customFormat="false" ht="15" hidden="false" customHeight="false" outlineLevel="0" collapsed="false">
      <c r="A32" s="9" t="s">
        <v>43</v>
      </c>
      <c r="B32" s="13" t="str">
        <f aca="false">B30&amp;TEXT(COUNTA(Payments!$A$6:$A$1005)+1,"0000")</f>
        <v>RCT-0004</v>
      </c>
      <c r="C32" s="11" t="s">
        <v>44</v>
      </c>
    </row>
    <row r="34" customFormat="false" ht="15" hidden="false" customHeight="false" outlineLevel="0" collapsed="false">
      <c r="A34" s="4" t="s">
        <v>45</v>
      </c>
      <c r="B34" s="5"/>
      <c r="C34" s="5"/>
    </row>
    <row r="35" customFormat="false" ht="15" hidden="false" customHeight="false" outlineLevel="0" collapsed="false">
      <c r="A35" s="9" t="s">
        <v>46</v>
      </c>
      <c r="B35" s="10" t="s">
        <v>47</v>
      </c>
      <c r="C35" s="11"/>
    </row>
    <row r="36" customFormat="false" ht="15" hidden="false" customHeight="false" outlineLevel="0" collapsed="false">
      <c r="A36" s="9" t="s">
        <v>48</v>
      </c>
      <c r="B36" s="10" t="s">
        <v>16</v>
      </c>
      <c r="C36" s="11"/>
    </row>
    <row r="37" customFormat="false" ht="15" hidden="false" customHeight="false" outlineLevel="0" collapsed="false">
      <c r="A37" s="9" t="s">
        <v>49</v>
      </c>
      <c r="B37" s="10" t="s">
        <v>50</v>
      </c>
      <c r="C37" s="11"/>
    </row>
    <row r="38" customFormat="false" ht="15" hidden="false" customHeight="false" outlineLevel="0" collapsed="false">
      <c r="A38" s="9" t="s">
        <v>51</v>
      </c>
      <c r="B38" s="10" t="s">
        <v>52</v>
      </c>
      <c r="C38" s="11"/>
    </row>
    <row r="39" customFormat="false" ht="15" hidden="false" customHeight="false" outlineLevel="0" collapsed="false">
      <c r="A39" s="9" t="s">
        <v>53</v>
      </c>
      <c r="B39" s="10" t="s">
        <v>54</v>
      </c>
      <c r="C39" s="11"/>
    </row>
    <row r="41" customFormat="false" ht="15" hidden="false" customHeight="false" outlineLevel="0" collapsed="false">
      <c r="A41" s="4" t="s">
        <v>55</v>
      </c>
      <c r="B41" s="5"/>
      <c r="C41" s="5"/>
    </row>
    <row r="42" customFormat="false" ht="15" hidden="false" customHeight="false" outlineLevel="0" collapsed="false">
      <c r="A42" s="9" t="s">
        <v>56</v>
      </c>
      <c r="B42" s="7" t="s">
        <v>57</v>
      </c>
      <c r="C42" s="11" t="s">
        <v>58</v>
      </c>
    </row>
    <row r="43" customFormat="false" ht="15" hidden="false" customHeight="false" outlineLevel="0" collapsed="false">
      <c r="B43" s="7" t="s">
        <v>59</v>
      </c>
    </row>
    <row r="44" customFormat="false" ht="15" hidden="false" customHeight="false" outlineLevel="0" collapsed="false">
      <c r="B44" s="7" t="s">
        <v>60</v>
      </c>
    </row>
    <row r="45" customFormat="false" ht="15" hidden="false" customHeight="false" outlineLevel="0" collapsed="false">
      <c r="B45" s="7" t="s">
        <v>61</v>
      </c>
    </row>
    <row r="46" customFormat="false" ht="15" hidden="false" customHeight="false" outlineLevel="0" collapsed="false">
      <c r="B46" s="7" t="s">
        <v>62</v>
      </c>
    </row>
    <row r="47" customFormat="false" ht="15" hidden="false" customHeight="false" outlineLevel="0" collapsed="false">
      <c r="B47" s="7" t="s">
        <v>63</v>
      </c>
    </row>
    <row r="49" customFormat="false" ht="15" hidden="false" customHeight="false" outlineLevel="0" collapsed="false">
      <c r="A49" s="4" t="s">
        <v>64</v>
      </c>
      <c r="B49" s="5"/>
      <c r="C49" s="5"/>
    </row>
    <row r="50" customFormat="false" ht="15" hidden="false" customHeight="false" outlineLevel="0" collapsed="false">
      <c r="A50" s="14" t="s">
        <v>65</v>
      </c>
    </row>
    <row r="51" customFormat="false" ht="15" hidden="false" customHeight="false" outlineLevel="0" collapsed="false">
      <c r="A51" s="14" t="s">
        <v>66</v>
      </c>
    </row>
    <row r="52" customFormat="false" ht="15" hidden="false" customHeight="false" outlineLevel="0" collapsed="false">
      <c r="A52" s="14" t="s">
        <v>67</v>
      </c>
    </row>
    <row r="53" customFormat="false" ht="15" hidden="false" customHeight="false" outlineLevel="0" collapsed="false">
      <c r="A53" s="14" t="s">
        <v>68</v>
      </c>
    </row>
  </sheetData>
  <dataValidations count="1">
    <dataValidation allowBlank="false" error="Enter a rate between 0% and 100%" errorStyle="stop" operator="between" showDropDown="false" showErrorMessage="true" showInputMessage="false" sqref="B28" type="decimal">
      <formula1>0</formula1>
      <formula2>1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4332"/>
    <pageSetUpPr fitToPage="true"/>
  </sheetPr>
  <dimension ref="A1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true" outlineLevel="0" max="1" min="1" style="0" width="3"/>
    <col collapsed="false" customWidth="true" hidden="false" outlineLevel="0" max="2" min="2" style="0" width="30"/>
    <col collapsed="false" customWidth="true" hidden="false" outlineLevel="0" max="7" min="3" style="0" width="18"/>
    <col collapsed="false" customWidth="true" hidden="false" outlineLevel="0" max="9" min="8" style="0" width="12"/>
  </cols>
  <sheetData>
    <row r="1" customFormat="false" ht="27.75" hidden="false" customHeight="true" outlineLevel="0" collapsed="false">
      <c r="B1" s="1" t="s">
        <v>69</v>
      </c>
    </row>
    <row r="2" customFormat="false" ht="15" hidden="false" customHeight="false" outlineLevel="0" collapsed="false">
      <c r="B2" s="11" t="str">
        <f aca="true">"All amounts in "&amp;Setup!$B$25&amp;"  |  As at "&amp;TEXT(TODAY(),"dd mmm yyyy")</f>
        <v>All amounts in GH₵  |  As at 13 Oct 2026</v>
      </c>
    </row>
    <row r="3" customFormat="false" ht="3" hidden="false" customHeight="true" outlineLevel="0" collapsed="false">
      <c r="B3" s="3"/>
      <c r="C3" s="3"/>
      <c r="D3" s="3"/>
      <c r="E3" s="3"/>
      <c r="F3" s="3"/>
      <c r="G3" s="3"/>
    </row>
    <row r="4" customFormat="false" ht="15" hidden="false" customHeight="false" outlineLevel="0" collapsed="false">
      <c r="B4" s="15" t="s">
        <v>70</v>
      </c>
      <c r="C4" s="15" t="s">
        <v>71</v>
      </c>
      <c r="D4" s="15" t="s">
        <v>72</v>
      </c>
      <c r="E4" s="15" t="s">
        <v>73</v>
      </c>
      <c r="F4" s="15" t="s">
        <v>74</v>
      </c>
      <c r="G4" s="15" t="s">
        <v>75</v>
      </c>
    </row>
    <row r="5" customFormat="false" ht="31.5" hidden="false" customHeight="true" outlineLevel="0" collapsed="false">
      <c r="B5" s="16" t="n">
        <f aca="false">SUM(Invoices!$J$6:$J$505)</f>
        <v>22400</v>
      </c>
      <c r="C5" s="16" t="n">
        <f aca="false">SUM(Invoices!$K$6:$K$505)</f>
        <v>11000</v>
      </c>
      <c r="D5" s="16" t="n">
        <f aca="false">SUMIFS(Invoices!$L$6:$L$505,Invoices!$L$6:$L$505,"&gt;0")</f>
        <v>11400</v>
      </c>
      <c r="E5" s="17" t="n">
        <f aca="false">SUMIFS(Invoices!$L$6:$L$505,Invoices!$M$6:$M$505,"&gt;0")</f>
        <v>6400</v>
      </c>
      <c r="F5" s="18" t="n">
        <f aca="false">COUNTIFS(Invoices!$M$6:$M$505,"&gt;0")</f>
        <v>2</v>
      </c>
      <c r="G5" s="19" t="n">
        <f aca="false">IF(B5=0,0,C5/B5)</f>
        <v>0.491071428571429</v>
      </c>
    </row>
    <row r="7" customFormat="false" ht="15" hidden="false" customHeight="false" outlineLevel="0" collapsed="false">
      <c r="B7" s="20" t="s">
        <v>76</v>
      </c>
    </row>
    <row r="8" customFormat="false" ht="15" hidden="false" customHeight="false" outlineLevel="0" collapsed="false">
      <c r="B8" s="21" t="s">
        <v>77</v>
      </c>
      <c r="C8" s="21" t="s">
        <v>78</v>
      </c>
      <c r="D8" s="21" t="s">
        <v>79</v>
      </c>
      <c r="E8" s="21" t="s">
        <v>80</v>
      </c>
    </row>
    <row r="9" customFormat="false" ht="15" hidden="false" customHeight="false" outlineLevel="0" collapsed="false">
      <c r="B9" s="22" t="s">
        <v>81</v>
      </c>
      <c r="C9" s="23" t="n">
        <f aca="false">SUMIFS(Invoices!$L$6:$L$505,Invoices!$M$6:$M$505,0,Invoices!$L$6:$L$505,"&gt;0")</f>
        <v>5000</v>
      </c>
      <c r="D9" s="24" t="n">
        <f aca="false">COUNTIFS(Invoices!$M$6:$M$505,0,Invoices!$L$6:$L$505,"&gt;0")</f>
        <v>1</v>
      </c>
      <c r="E9" s="25" t="n">
        <f aca="false">IF($C$14=0,0,C9/$C$14)</f>
        <v>0.43859649122807</v>
      </c>
    </row>
    <row r="10" customFormat="false" ht="15" hidden="false" customHeight="false" outlineLevel="0" collapsed="false">
      <c r="B10" s="22" t="s">
        <v>82</v>
      </c>
      <c r="C10" s="23" t="n">
        <f aca="false">SUMIFS(Invoices!$L$6:$L$505,Invoices!$M$6:$M$505,"&gt;=1",Invoices!$M$6:$M$505,"&lt;=30")</f>
        <v>4000</v>
      </c>
      <c r="D10" s="24" t="n">
        <f aca="false">COUNTIFS(Invoices!$M$6:$M$505,"&gt;=1",Invoices!$M$6:$M$505,"&lt;=30")</f>
        <v>1</v>
      </c>
      <c r="E10" s="25" t="n">
        <f aca="false">IF($C$14=0,0,C10/$C$14)</f>
        <v>0.350877192982456</v>
      </c>
    </row>
    <row r="11" customFormat="false" ht="15" hidden="false" customHeight="false" outlineLevel="0" collapsed="false">
      <c r="B11" s="22" t="s">
        <v>83</v>
      </c>
      <c r="C11" s="23" t="n">
        <f aca="false">SUMIFS(Invoices!$L$6:$L$505,Invoices!$M$6:$M$505,"&gt;=31",Invoices!$M$6:$M$505,"&lt;=60")</f>
        <v>2400</v>
      </c>
      <c r="D11" s="24" t="n">
        <f aca="false">COUNTIFS(Invoices!$M$6:$M$505,"&gt;=31",Invoices!$M$6:$M$505,"&lt;=60")</f>
        <v>1</v>
      </c>
      <c r="E11" s="25" t="n">
        <f aca="false">IF($C$14=0,0,C11/$C$14)</f>
        <v>0.210526315789474</v>
      </c>
    </row>
    <row r="12" customFormat="false" ht="15" hidden="false" customHeight="false" outlineLevel="0" collapsed="false">
      <c r="B12" s="22" t="s">
        <v>84</v>
      </c>
      <c r="C12" s="23" t="n">
        <f aca="false">SUMIFS(Invoices!$L$6:$L$505,Invoices!$M$6:$M$505,"&gt;=61",Invoices!$M$6:$M$505,"&lt;=90")</f>
        <v>0</v>
      </c>
      <c r="D12" s="24" t="n">
        <f aca="false">COUNTIFS(Invoices!$M$6:$M$505,"&gt;=61",Invoices!$M$6:$M$505,"&lt;=90")</f>
        <v>0</v>
      </c>
      <c r="E12" s="25" t="n">
        <f aca="false">IF($C$14=0,0,C12/$C$14)</f>
        <v>0</v>
      </c>
    </row>
    <row r="13" customFormat="false" ht="15" hidden="false" customHeight="false" outlineLevel="0" collapsed="false">
      <c r="B13" s="22" t="s">
        <v>85</v>
      </c>
      <c r="C13" s="23" t="n">
        <f aca="false">SUMIFS(Invoices!$L$6:$L$505,Invoices!$M$6:$M$505,"&gt;90")</f>
        <v>0</v>
      </c>
      <c r="D13" s="24" t="n">
        <f aca="false">COUNTIFS(Invoices!$M$6:$M$505,"&gt;90")</f>
        <v>0</v>
      </c>
      <c r="E13" s="25" t="n">
        <f aca="false">IF($C$14=0,0,C13/$C$14)</f>
        <v>0</v>
      </c>
    </row>
    <row r="14" customFormat="false" ht="15" hidden="false" customHeight="false" outlineLevel="0" collapsed="false">
      <c r="B14" s="26" t="s">
        <v>86</v>
      </c>
      <c r="C14" s="27" t="n">
        <f aca="false">SUM(C9:C13)</f>
        <v>11400</v>
      </c>
      <c r="D14" s="28" t="n">
        <f aca="false">SUM(D9:D13)</f>
        <v>3</v>
      </c>
      <c r="E14" s="29" t="n">
        <f aca="false">SUM(E9:E13)</f>
        <v>1</v>
      </c>
    </row>
    <row r="24" customFormat="false" ht="15" hidden="false" customHeight="false" outlineLevel="0" collapsed="false">
      <c r="B24" s="20" t="s">
        <v>87</v>
      </c>
    </row>
    <row r="25" customFormat="false" ht="30" hidden="false" customHeight="true" outlineLevel="0" collapsed="false">
      <c r="B25" s="30" t="s">
        <v>88</v>
      </c>
      <c r="C25" s="30" t="s">
        <v>89</v>
      </c>
      <c r="D25" s="30" t="s">
        <v>90</v>
      </c>
      <c r="E25" s="30" t="s">
        <v>91</v>
      </c>
      <c r="F25" s="30" t="s">
        <v>92</v>
      </c>
    </row>
    <row r="26" customFormat="false" ht="15" hidden="false" customHeight="false" outlineLevel="0" collapsed="false">
      <c r="A26" s="0" t="n">
        <f aca="false">IFERROR(MATCH(LARGE(Customers!$N$6:$N$205,ROWS($A$26:A26)),Customers!$N$6:$N$205,0),"")</f>
        <v>3</v>
      </c>
      <c r="B26" s="22" t="str">
        <f aca="false">IF($A26="","",IF(INDEX(Customers!$J$6:$J$205,$A26)&gt;0,INDEX(Customers!$B$6:$B$205,$A26),""))</f>
        <v>Sunrise Academy</v>
      </c>
      <c r="C26" s="23" t="n">
        <f aca="false">IF($B26="","",INDEX(Customers!$J$6:$J$205,$A26))</f>
        <v>5000</v>
      </c>
      <c r="D26" s="23" t="n">
        <f aca="false">IF($B26="","",INDEX(Customers!$K$6:$K$205,$A26))</f>
        <v>0</v>
      </c>
      <c r="E26" s="31" t="n">
        <f aca="false">IF($B26="","",INDEX(Customers!$L$6:$L$205,$A26))</f>
        <v>0</v>
      </c>
      <c r="F26" s="32" t="str">
        <f aca="false">IF($B26="","",INDEX(Customers!$M$6:$M$205,$A26))</f>
        <v>Outstanding</v>
      </c>
    </row>
    <row r="27" customFormat="false" ht="15" hidden="false" customHeight="false" outlineLevel="0" collapsed="false">
      <c r="A27" s="0" t="n">
        <f aca="false">IFERROR(MATCH(LARGE(Customers!$N$6:$N$205,ROWS($A$26:A27)),Customers!$N$6:$N$205,0),"")</f>
        <v>1</v>
      </c>
      <c r="B27" s="22" t="str">
        <f aca="false">IF($A27="","",IF(INDEX(Customers!$J$6:$J$205,$A27)&gt;0,INDEX(Customers!$B$6:$B$205,$A27),""))</f>
        <v>Greenfield Agro Ltd</v>
      </c>
      <c r="C27" s="23" t="n">
        <f aca="false">IF($B27="","",INDEX(Customers!$J$6:$J$205,$A27))</f>
        <v>4000</v>
      </c>
      <c r="D27" s="23" t="n">
        <f aca="false">IF($B27="","",INDEX(Customers!$K$6:$K$205,$A27))</f>
        <v>4000</v>
      </c>
      <c r="E27" s="31" t="n">
        <f aca="false">IF($B27="","",INDEX(Customers!$L$6:$L$205,$A27))</f>
        <v>12</v>
      </c>
      <c r="F27" s="32" t="str">
        <f aca="false">IF($B27="","",INDEX(Customers!$M$6:$M$205,$A27))</f>
        <v>Overdue</v>
      </c>
    </row>
    <row r="28" customFormat="false" ht="15" hidden="false" customHeight="false" outlineLevel="0" collapsed="false">
      <c r="A28" s="0" t="n">
        <f aca="false">IFERROR(MATCH(LARGE(Customers!$N$6:$N$205,ROWS($A$26:A28)),Customers!$N$6:$N$205,0),"")</f>
        <v>2</v>
      </c>
      <c r="B28" s="22" t="str">
        <f aca="false">IF($A28="","",IF(INDEX(Customers!$J$6:$J$205,$A28)&gt;0,INDEX(Customers!$B$6:$B$205,$A28),""))</f>
        <v>Kente Logistics</v>
      </c>
      <c r="C28" s="23" t="n">
        <f aca="false">IF($B28="","",INDEX(Customers!$J$6:$J$205,$A28))</f>
        <v>2400</v>
      </c>
      <c r="D28" s="23" t="n">
        <f aca="false">IF($B28="","",INDEX(Customers!$K$6:$K$205,$A28))</f>
        <v>2400</v>
      </c>
      <c r="E28" s="31" t="n">
        <f aca="false">IF($B28="","",INDEX(Customers!$L$6:$L$205,$A28))</f>
        <v>40</v>
      </c>
      <c r="F28" s="32" t="str">
        <f aca="false">IF($B28="","",INDEX(Customers!$M$6:$M$205,$A28))</f>
        <v>Overdue</v>
      </c>
    </row>
    <row r="29" customFormat="false" ht="15" hidden="false" customHeight="false" outlineLevel="0" collapsed="false">
      <c r="A29" s="0" t="str">
        <f aca="false">IFERROR(MATCH(LARGE(Customers!$N$6:$N$205,ROWS($A$26:A29)),Customers!$N$6:$N$205,0),"")</f>
        <v/>
      </c>
      <c r="B29" s="22" t="str">
        <f aca="false">IF($A29="","",IF(INDEX(Customers!$J$6:$J$205,$A29)&gt;0,INDEX(Customers!$B$6:$B$205,$A29),""))</f>
        <v/>
      </c>
      <c r="C29" s="23" t="str">
        <f aca="false">IF($B29="","",INDEX(Customers!$J$6:$J$205,$A29))</f>
        <v/>
      </c>
      <c r="D29" s="23" t="str">
        <f aca="false">IF($B29="","",INDEX(Customers!$K$6:$K$205,$A29))</f>
        <v/>
      </c>
      <c r="E29" s="31" t="str">
        <f aca="false">IF($B29="","",INDEX(Customers!$L$6:$L$205,$A29))</f>
        <v/>
      </c>
      <c r="F29" s="32" t="str">
        <f aca="false">IF($B29="","",INDEX(Customers!$M$6:$M$205,$A29))</f>
        <v/>
      </c>
    </row>
    <row r="30" customFormat="false" ht="15" hidden="false" customHeight="false" outlineLevel="0" collapsed="false">
      <c r="A30" s="0" t="str">
        <f aca="false">IFERROR(MATCH(LARGE(Customers!$N$6:$N$205,ROWS($A$26:A30)),Customers!$N$6:$N$205,0),"")</f>
        <v/>
      </c>
      <c r="B30" s="22" t="str">
        <f aca="false">IF($A30="","",IF(INDEX(Customers!$J$6:$J$205,$A30)&gt;0,INDEX(Customers!$B$6:$B$205,$A30),""))</f>
        <v/>
      </c>
      <c r="C30" s="23" t="str">
        <f aca="false">IF($B30="","",INDEX(Customers!$J$6:$J$205,$A30))</f>
        <v/>
      </c>
      <c r="D30" s="23" t="str">
        <f aca="false">IF($B30="","",INDEX(Customers!$K$6:$K$205,$A30))</f>
        <v/>
      </c>
      <c r="E30" s="31" t="str">
        <f aca="false">IF($B30="","",INDEX(Customers!$L$6:$L$205,$A30))</f>
        <v/>
      </c>
      <c r="F30" s="32" t="str">
        <f aca="false">IF($B30="","",INDEX(Customers!$M$6:$M$205,$A30))</f>
        <v/>
      </c>
    </row>
    <row r="31" customFormat="false" ht="15" hidden="false" customHeight="false" outlineLevel="0" collapsed="false">
      <c r="A31" s="0" t="str">
        <f aca="false">IFERROR(MATCH(LARGE(Customers!$N$6:$N$205,ROWS($A$26:A31)),Customers!$N$6:$N$205,0),"")</f>
        <v/>
      </c>
      <c r="B31" s="22" t="str">
        <f aca="false">IF($A31="","",IF(INDEX(Customers!$J$6:$J$205,$A31)&gt;0,INDEX(Customers!$B$6:$B$205,$A31),""))</f>
        <v/>
      </c>
      <c r="C31" s="23" t="str">
        <f aca="false">IF($B31="","",INDEX(Customers!$J$6:$J$205,$A31))</f>
        <v/>
      </c>
      <c r="D31" s="23" t="str">
        <f aca="false">IF($B31="","",INDEX(Customers!$K$6:$K$205,$A31))</f>
        <v/>
      </c>
      <c r="E31" s="31" t="str">
        <f aca="false">IF($B31="","",INDEX(Customers!$L$6:$L$205,$A31))</f>
        <v/>
      </c>
      <c r="F31" s="32" t="str">
        <f aca="false">IF($B31="","",INDEX(Customers!$M$6:$M$205,$A31))</f>
        <v/>
      </c>
    </row>
    <row r="32" customFormat="false" ht="15" hidden="false" customHeight="false" outlineLevel="0" collapsed="false">
      <c r="A32" s="0" t="str">
        <f aca="false">IFERROR(MATCH(LARGE(Customers!$N$6:$N$205,ROWS($A$26:A32)),Customers!$N$6:$N$205,0),"")</f>
        <v/>
      </c>
      <c r="B32" s="22" t="str">
        <f aca="false">IF($A32="","",IF(INDEX(Customers!$J$6:$J$205,$A32)&gt;0,INDEX(Customers!$B$6:$B$205,$A32),""))</f>
        <v/>
      </c>
      <c r="C32" s="23" t="str">
        <f aca="false">IF($B32="","",INDEX(Customers!$J$6:$J$205,$A32))</f>
        <v/>
      </c>
      <c r="D32" s="23" t="str">
        <f aca="false">IF($B32="","",INDEX(Customers!$K$6:$K$205,$A32))</f>
        <v/>
      </c>
      <c r="E32" s="31" t="str">
        <f aca="false">IF($B32="","",INDEX(Customers!$L$6:$L$205,$A32))</f>
        <v/>
      </c>
      <c r="F32" s="32" t="str">
        <f aca="false">IF($B32="","",INDEX(Customers!$M$6:$M$205,$A32))</f>
        <v/>
      </c>
    </row>
    <row r="33" customFormat="false" ht="15" hidden="false" customHeight="false" outlineLevel="0" collapsed="false">
      <c r="A33" s="0" t="str">
        <f aca="false">IFERROR(MATCH(LARGE(Customers!$N$6:$N$205,ROWS($A$26:A33)),Customers!$N$6:$N$205,0),"")</f>
        <v/>
      </c>
      <c r="B33" s="22" t="str">
        <f aca="false">IF($A33="","",IF(INDEX(Customers!$J$6:$J$205,$A33)&gt;0,INDEX(Customers!$B$6:$B$205,$A33),""))</f>
        <v/>
      </c>
      <c r="C33" s="23" t="str">
        <f aca="false">IF($B33="","",INDEX(Customers!$J$6:$J$205,$A33))</f>
        <v/>
      </c>
      <c r="D33" s="23" t="str">
        <f aca="false">IF($B33="","",INDEX(Customers!$K$6:$K$205,$A33))</f>
        <v/>
      </c>
      <c r="E33" s="31" t="str">
        <f aca="false">IF($B33="","",INDEX(Customers!$L$6:$L$205,$A33))</f>
        <v/>
      </c>
      <c r="F33" s="32" t="str">
        <f aca="false">IF($B33="","",INDEX(Customers!$M$6:$M$205,$A33))</f>
        <v/>
      </c>
    </row>
    <row r="34" customFormat="false" ht="15" hidden="false" customHeight="false" outlineLevel="0" collapsed="false">
      <c r="A34" s="0" t="str">
        <f aca="false">IFERROR(MATCH(LARGE(Customers!$N$6:$N$205,ROWS($A$26:A34)),Customers!$N$6:$N$205,0),"")</f>
        <v/>
      </c>
      <c r="B34" s="22" t="str">
        <f aca="false">IF($A34="","",IF(INDEX(Customers!$J$6:$J$205,$A34)&gt;0,INDEX(Customers!$B$6:$B$205,$A34),""))</f>
        <v/>
      </c>
      <c r="C34" s="23" t="str">
        <f aca="false">IF($B34="","",INDEX(Customers!$J$6:$J$205,$A34))</f>
        <v/>
      </c>
      <c r="D34" s="23" t="str">
        <f aca="false">IF($B34="","",INDEX(Customers!$K$6:$K$205,$A34))</f>
        <v/>
      </c>
      <c r="E34" s="31" t="str">
        <f aca="false">IF($B34="","",INDEX(Customers!$L$6:$L$205,$A34))</f>
        <v/>
      </c>
      <c r="F34" s="32" t="str">
        <f aca="false">IF($B34="","",INDEX(Customers!$M$6:$M$205,$A34))</f>
        <v/>
      </c>
    </row>
    <row r="35" customFormat="false" ht="15" hidden="false" customHeight="false" outlineLevel="0" collapsed="false">
      <c r="A35" s="0" t="str">
        <f aca="false">IFERROR(MATCH(LARGE(Customers!$N$6:$N$205,ROWS($A$26:A35)),Customers!$N$6:$N$205,0),"")</f>
        <v/>
      </c>
      <c r="B35" s="22" t="str">
        <f aca="false">IF($A35="","",IF(INDEX(Customers!$J$6:$J$205,$A35)&gt;0,INDEX(Customers!$B$6:$B$205,$A35),""))</f>
        <v/>
      </c>
      <c r="C35" s="23" t="str">
        <f aca="false">IF($B35="","",INDEX(Customers!$J$6:$J$205,$A35))</f>
        <v/>
      </c>
      <c r="D35" s="23" t="str">
        <f aca="false">IF($B35="","",INDEX(Customers!$K$6:$K$205,$A35))</f>
        <v/>
      </c>
      <c r="E35" s="31" t="str">
        <f aca="false">IF($B35="","",INDEX(Customers!$L$6:$L$205,$A35))</f>
        <v/>
      </c>
      <c r="F35" s="32" t="str">
        <f aca="false">IF($B35="","",INDEX(Customers!$M$6:$M$205,$A35))</f>
        <v/>
      </c>
    </row>
    <row r="37" customFormat="false" ht="15" hidden="false" customHeight="false" outlineLevel="0" collapsed="false">
      <c r="B37" s="33" t="s">
        <v>93</v>
      </c>
    </row>
  </sheetData>
  <conditionalFormatting sqref="F26:F35">
    <cfRule type="expression" priority="2" aboveAverage="0" equalAverage="0" bottom="0" percent="0" rank="0" text="" dxfId="0">
      <formula>$F26="Overdue"</formula>
    </cfRule>
    <cfRule type="expression" priority="3" aboveAverage="0" equalAverage="0" bottom="0" percent="0" rank="0" text="" dxfId="1">
      <formula>$F26="Outstanding"</formula>
    </cfRule>
  </conditionalFormatting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6A4F"/>
    <pageSetUpPr fitToPage="true"/>
  </sheetPr>
  <dimension ref="A1:N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28"/>
    <col collapsed="false" customWidth="true" hidden="false" outlineLevel="0" max="5" min="5" style="0" width="16"/>
    <col collapsed="false" customWidth="true" hidden="false" outlineLevel="0" max="6" min="6" style="0" width="30"/>
    <col collapsed="false" customWidth="true" hidden="false" outlineLevel="0" max="7" min="7" style="0" width="14"/>
    <col collapsed="false" customWidth="true" hidden="false" outlineLevel="0" max="11" min="8" style="0" width="15"/>
    <col collapsed="false" customWidth="true" hidden="false" outlineLevel="0" max="12" min="12" style="0" width="14"/>
    <col collapsed="false" customWidth="true" hidden="false" outlineLevel="0" max="13" min="13" style="0" width="13"/>
    <col collapsed="false" customWidth="true" hidden="true" outlineLevel="0" max="14" min="14" style="0" width="10"/>
  </cols>
  <sheetData>
    <row r="1" customFormat="false" ht="25.5" hidden="false" customHeight="true" outlineLevel="0" collapsed="false">
      <c r="A1" s="34" t="s">
        <v>94</v>
      </c>
    </row>
    <row r="2" customFormat="false" ht="15" hidden="false" customHeight="false" outlineLevel="0" collapsed="false">
      <c r="A2" s="11" t="s">
        <v>95</v>
      </c>
    </row>
    <row r="3" customFormat="false" ht="3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15" hidden="false" customHeight="false" outlineLevel="0" collapsed="false">
      <c r="A4" s="35" t="s">
        <v>96</v>
      </c>
      <c r="H4" s="36" t="n">
        <f aca="false">SUBTOTAL(109,H6:H205)</f>
        <v>22400</v>
      </c>
      <c r="I4" s="36" t="n">
        <f aca="false">SUBTOTAL(109,I6:I205)</f>
        <v>11000</v>
      </c>
      <c r="J4" s="36" t="n">
        <f aca="false">SUBTOTAL(109,J6:J205)</f>
        <v>11400</v>
      </c>
      <c r="K4" s="36" t="n">
        <f aca="false">SUBTOTAL(109,K6:K205)</f>
        <v>6400</v>
      </c>
    </row>
    <row r="5" customFormat="false" ht="31.5" hidden="false" customHeight="true" outlineLevel="0" collapsed="false">
      <c r="A5" s="37" t="s">
        <v>97</v>
      </c>
      <c r="B5" s="37" t="s">
        <v>98</v>
      </c>
      <c r="C5" s="37" t="s">
        <v>99</v>
      </c>
      <c r="D5" s="37" t="s">
        <v>23</v>
      </c>
      <c r="E5" s="37" t="s">
        <v>21</v>
      </c>
      <c r="F5" s="37" t="s">
        <v>17</v>
      </c>
      <c r="G5" s="37" t="s">
        <v>100</v>
      </c>
      <c r="H5" s="37" t="s">
        <v>101</v>
      </c>
      <c r="I5" s="37" t="s">
        <v>102</v>
      </c>
      <c r="J5" s="37" t="s">
        <v>103</v>
      </c>
      <c r="K5" s="37" t="s">
        <v>104</v>
      </c>
      <c r="L5" s="37" t="s">
        <v>105</v>
      </c>
      <c r="M5" s="37" t="s">
        <v>92</v>
      </c>
      <c r="N5" s="37" t="s">
        <v>106</v>
      </c>
    </row>
    <row r="6" customFormat="false" ht="15" hidden="false" customHeight="false" outlineLevel="0" collapsed="false">
      <c r="A6" s="7" t="s">
        <v>107</v>
      </c>
      <c r="B6" s="7" t="s">
        <v>108</v>
      </c>
      <c r="C6" s="7" t="s">
        <v>109</v>
      </c>
      <c r="D6" s="7" t="s">
        <v>110</v>
      </c>
      <c r="E6" s="7" t="s">
        <v>111</v>
      </c>
      <c r="F6" s="7" t="s">
        <v>112</v>
      </c>
      <c r="G6" s="7" t="n">
        <v>30</v>
      </c>
      <c r="H6" s="38" t="n">
        <f aca="false">IF($A6="","",SUMIFS(Invoices!$J$6:$J$505,Invoices!$C$6:$C$505,$A6))</f>
        <v>13000</v>
      </c>
      <c r="I6" s="38" t="n">
        <f aca="false">IF($A6="","",SUMIFS(Invoices!$K$6:$K$505,Invoices!$C$6:$C$505,$A6))</f>
        <v>9000</v>
      </c>
      <c r="J6" s="38" t="n">
        <f aca="false">IF($A6="","",ROUND(H6-I6,2))</f>
        <v>4000</v>
      </c>
      <c r="K6" s="38" t="n">
        <f aca="false">IF($A6="","",SUMIFS(Invoices!$L$6:$L$505,Invoices!$C$6:$C$505,$A6,Invoices!$M$6:$M$505,"&gt;0"))</f>
        <v>4000</v>
      </c>
      <c r="L6" s="39" t="n">
        <f aca="false">IF($A6="","",_xlfn.MAXIFS(Invoices!$M$6:$M$505,Invoices!$C$6:$C$505,$A6))</f>
        <v>12</v>
      </c>
      <c r="M6" s="8" t="str">
        <f aca="false">IF($A6="","",IF(K6&gt;0,"Overdue",IF(J6&gt;0,"Outstanding","Clear")))</f>
        <v>Overdue</v>
      </c>
      <c r="N6" s="8" t="n">
        <f aca="false">IF($A6="","",J6+ROW()/1000000)</f>
        <v>4000.000006</v>
      </c>
    </row>
    <row r="7" customFormat="false" ht="15" hidden="false" customHeight="false" outlineLevel="0" collapsed="false">
      <c r="A7" s="7" t="s">
        <v>113</v>
      </c>
      <c r="B7" s="7" t="s">
        <v>114</v>
      </c>
      <c r="C7" s="7" t="s">
        <v>115</v>
      </c>
      <c r="D7" s="7" t="s">
        <v>116</v>
      </c>
      <c r="E7" s="7" t="s">
        <v>117</v>
      </c>
      <c r="F7" s="7" t="s">
        <v>118</v>
      </c>
      <c r="G7" s="7" t="n">
        <v>14</v>
      </c>
      <c r="H7" s="38" t="n">
        <f aca="false">IF($A7="","",SUMIFS(Invoices!$J$6:$J$505,Invoices!$C$6:$C$505,$A7))</f>
        <v>4400</v>
      </c>
      <c r="I7" s="38" t="n">
        <f aca="false">IF($A7="","",SUMIFS(Invoices!$K$6:$K$505,Invoices!$C$6:$C$505,$A7))</f>
        <v>2000</v>
      </c>
      <c r="J7" s="38" t="n">
        <f aca="false">IF($A7="","",ROUND(H7-I7,2))</f>
        <v>2400</v>
      </c>
      <c r="K7" s="38" t="n">
        <f aca="false">IF($A7="","",SUMIFS(Invoices!$L$6:$L$505,Invoices!$C$6:$C$505,$A7,Invoices!$M$6:$M$505,"&gt;0"))</f>
        <v>2400</v>
      </c>
      <c r="L7" s="39" t="n">
        <f aca="false">IF($A7="","",_xlfn.MAXIFS(Invoices!$M$6:$M$505,Invoices!$C$6:$C$505,$A7))</f>
        <v>40</v>
      </c>
      <c r="M7" s="8" t="str">
        <f aca="false">IF($A7="","",IF(K7&gt;0,"Overdue",IF(J7&gt;0,"Outstanding","Clear")))</f>
        <v>Overdue</v>
      </c>
      <c r="N7" s="8" t="n">
        <f aca="false">IF($A7="","",J7+ROW()/1000000)</f>
        <v>2400.000007</v>
      </c>
    </row>
    <row r="8" customFormat="false" ht="15" hidden="false" customHeight="false" outlineLevel="0" collapsed="false">
      <c r="A8" s="7" t="s">
        <v>119</v>
      </c>
      <c r="B8" s="7" t="s">
        <v>120</v>
      </c>
      <c r="C8" s="7" t="s">
        <v>121</v>
      </c>
      <c r="D8" s="7" t="s">
        <v>122</v>
      </c>
      <c r="E8" s="7" t="s">
        <v>123</v>
      </c>
      <c r="F8" s="7" t="s">
        <v>124</v>
      </c>
      <c r="G8" s="7" t="n">
        <v>30</v>
      </c>
      <c r="H8" s="38" t="n">
        <f aca="false">IF($A8="","",SUMIFS(Invoices!$J$6:$J$505,Invoices!$C$6:$C$505,$A8))</f>
        <v>5000</v>
      </c>
      <c r="I8" s="38" t="n">
        <f aca="false">IF($A8="","",SUMIFS(Invoices!$K$6:$K$505,Invoices!$C$6:$C$505,$A8))</f>
        <v>0</v>
      </c>
      <c r="J8" s="38" t="n">
        <f aca="false">IF($A8="","",ROUND(H8-I8,2))</f>
        <v>5000</v>
      </c>
      <c r="K8" s="38" t="n">
        <f aca="false">IF($A8="","",SUMIFS(Invoices!$L$6:$L$505,Invoices!$C$6:$C$505,$A8,Invoices!$M$6:$M$505,"&gt;0"))</f>
        <v>0</v>
      </c>
      <c r="L8" s="39" t="n">
        <f aca="false">IF($A8="","",_xlfn.MAXIFS(Invoices!$M$6:$M$505,Invoices!$C$6:$C$505,$A8))</f>
        <v>0</v>
      </c>
      <c r="M8" s="8" t="str">
        <f aca="false">IF($A8="","",IF(K8&gt;0,"Overdue",IF(J8&gt;0,"Outstanding","Clear")))</f>
        <v>Outstanding</v>
      </c>
      <c r="N8" s="8" t="n">
        <f aca="false">IF($A8="","",J8+ROW()/1000000)</f>
        <v>5000.000008</v>
      </c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38" t="str">
        <f aca="false">IF($A9="","",SUMIFS(Invoices!$J$6:$J$505,Invoices!$C$6:$C$505,$A9))</f>
        <v/>
      </c>
      <c r="I9" s="38" t="str">
        <f aca="false">IF($A9="","",SUMIFS(Invoices!$K$6:$K$505,Invoices!$C$6:$C$505,$A9))</f>
        <v/>
      </c>
      <c r="J9" s="38" t="str">
        <f aca="false">IF($A9="","",ROUND(H9-I9,2))</f>
        <v/>
      </c>
      <c r="K9" s="38" t="str">
        <f aca="false">IF($A9="","",SUMIFS(Invoices!$L$6:$L$505,Invoices!$C$6:$C$505,$A9,Invoices!$M$6:$M$505,"&gt;0"))</f>
        <v/>
      </c>
      <c r="L9" s="39" t="str">
        <f aca="false">IF($A9="","",_xlfn.MAXIFS(Invoices!$M$6:$M$505,Invoices!$C$6:$C$505,$A9))</f>
        <v/>
      </c>
      <c r="M9" s="8" t="str">
        <f aca="false">IF($A9="","",IF(K9&gt;0,"Overdue",IF(J9&gt;0,"Outstanding","Clear")))</f>
        <v/>
      </c>
      <c r="N9" s="8" t="str">
        <f aca="false">IF($A9="","",J9+ROW()/1000000)</f>
        <v/>
      </c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  <c r="H10" s="38" t="str">
        <f aca="false">IF($A10="","",SUMIFS(Invoices!$J$6:$J$505,Invoices!$C$6:$C$505,$A10))</f>
        <v/>
      </c>
      <c r="I10" s="38" t="str">
        <f aca="false">IF($A10="","",SUMIFS(Invoices!$K$6:$K$505,Invoices!$C$6:$C$505,$A10))</f>
        <v/>
      </c>
      <c r="J10" s="38" t="str">
        <f aca="false">IF($A10="","",ROUND(H10-I10,2))</f>
        <v/>
      </c>
      <c r="K10" s="38" t="str">
        <f aca="false">IF($A10="","",SUMIFS(Invoices!$L$6:$L$505,Invoices!$C$6:$C$505,$A10,Invoices!$M$6:$M$505,"&gt;0"))</f>
        <v/>
      </c>
      <c r="L10" s="39" t="str">
        <f aca="false">IF($A10="","",_xlfn.MAXIFS(Invoices!$M$6:$M$505,Invoices!$C$6:$C$505,$A10))</f>
        <v/>
      </c>
      <c r="M10" s="8" t="str">
        <f aca="false">IF($A10="","",IF(K10&gt;0,"Overdue",IF(J10&gt;0,"Outstanding","Clear")))</f>
        <v/>
      </c>
      <c r="N10" s="8" t="str">
        <f aca="false">IF($A10="","",J10+ROW()/1000000)</f>
        <v/>
      </c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38" t="str">
        <f aca="false">IF($A11="","",SUMIFS(Invoices!$J$6:$J$505,Invoices!$C$6:$C$505,$A11))</f>
        <v/>
      </c>
      <c r="I11" s="38" t="str">
        <f aca="false">IF($A11="","",SUMIFS(Invoices!$K$6:$K$505,Invoices!$C$6:$C$505,$A11))</f>
        <v/>
      </c>
      <c r="J11" s="38" t="str">
        <f aca="false">IF($A11="","",ROUND(H11-I11,2))</f>
        <v/>
      </c>
      <c r="K11" s="38" t="str">
        <f aca="false">IF($A11="","",SUMIFS(Invoices!$L$6:$L$505,Invoices!$C$6:$C$505,$A11,Invoices!$M$6:$M$505,"&gt;0"))</f>
        <v/>
      </c>
      <c r="L11" s="39" t="str">
        <f aca="false">IF($A11="","",_xlfn.MAXIFS(Invoices!$M$6:$M$505,Invoices!$C$6:$C$505,$A11))</f>
        <v/>
      </c>
      <c r="M11" s="8" t="str">
        <f aca="false">IF($A11="","",IF(K11&gt;0,"Overdue",IF(J11&gt;0,"Outstanding","Clear")))</f>
        <v/>
      </c>
      <c r="N11" s="8" t="str">
        <f aca="false">IF($A11="","",J11+ROW()/1000000)</f>
        <v/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38" t="str">
        <f aca="false">IF($A12="","",SUMIFS(Invoices!$J$6:$J$505,Invoices!$C$6:$C$505,$A12))</f>
        <v/>
      </c>
      <c r="I12" s="38" t="str">
        <f aca="false">IF($A12="","",SUMIFS(Invoices!$K$6:$K$505,Invoices!$C$6:$C$505,$A12))</f>
        <v/>
      </c>
      <c r="J12" s="38" t="str">
        <f aca="false">IF($A12="","",ROUND(H12-I12,2))</f>
        <v/>
      </c>
      <c r="K12" s="38" t="str">
        <f aca="false">IF($A12="","",SUMIFS(Invoices!$L$6:$L$505,Invoices!$C$6:$C$505,$A12,Invoices!$M$6:$M$505,"&gt;0"))</f>
        <v/>
      </c>
      <c r="L12" s="39" t="str">
        <f aca="false">IF($A12="","",_xlfn.MAXIFS(Invoices!$M$6:$M$505,Invoices!$C$6:$C$505,$A12))</f>
        <v/>
      </c>
      <c r="M12" s="8" t="str">
        <f aca="false">IF($A12="","",IF(K12&gt;0,"Overdue",IF(J12&gt;0,"Outstanding","Clear")))</f>
        <v/>
      </c>
      <c r="N12" s="8" t="str">
        <f aca="false">IF($A12="","",J12+ROW()/1000000)</f>
        <v/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38" t="str">
        <f aca="false">IF($A13="","",SUMIFS(Invoices!$J$6:$J$505,Invoices!$C$6:$C$505,$A13))</f>
        <v/>
      </c>
      <c r="I13" s="38" t="str">
        <f aca="false">IF($A13="","",SUMIFS(Invoices!$K$6:$K$505,Invoices!$C$6:$C$505,$A13))</f>
        <v/>
      </c>
      <c r="J13" s="38" t="str">
        <f aca="false">IF($A13="","",ROUND(H13-I13,2))</f>
        <v/>
      </c>
      <c r="K13" s="38" t="str">
        <f aca="false">IF($A13="","",SUMIFS(Invoices!$L$6:$L$505,Invoices!$C$6:$C$505,$A13,Invoices!$M$6:$M$505,"&gt;0"))</f>
        <v/>
      </c>
      <c r="L13" s="39" t="str">
        <f aca="false">IF($A13="","",_xlfn.MAXIFS(Invoices!$M$6:$M$505,Invoices!$C$6:$C$505,$A13))</f>
        <v/>
      </c>
      <c r="M13" s="8" t="str">
        <f aca="false">IF($A13="","",IF(K13&gt;0,"Overdue",IF(J13&gt;0,"Outstanding","Clear")))</f>
        <v/>
      </c>
      <c r="N13" s="8" t="str">
        <f aca="false">IF($A13="","",J13+ROW()/1000000)</f>
        <v/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38" t="str">
        <f aca="false">IF($A14="","",SUMIFS(Invoices!$J$6:$J$505,Invoices!$C$6:$C$505,$A14))</f>
        <v/>
      </c>
      <c r="I14" s="38" t="str">
        <f aca="false">IF($A14="","",SUMIFS(Invoices!$K$6:$K$505,Invoices!$C$6:$C$505,$A14))</f>
        <v/>
      </c>
      <c r="J14" s="38" t="str">
        <f aca="false">IF($A14="","",ROUND(H14-I14,2))</f>
        <v/>
      </c>
      <c r="K14" s="38" t="str">
        <f aca="false">IF($A14="","",SUMIFS(Invoices!$L$6:$L$505,Invoices!$C$6:$C$505,$A14,Invoices!$M$6:$M$505,"&gt;0"))</f>
        <v/>
      </c>
      <c r="L14" s="39" t="str">
        <f aca="false">IF($A14="","",_xlfn.MAXIFS(Invoices!$M$6:$M$505,Invoices!$C$6:$C$505,$A14))</f>
        <v/>
      </c>
      <c r="M14" s="8" t="str">
        <f aca="false">IF($A14="","",IF(K14&gt;0,"Overdue",IF(J14&gt;0,"Outstanding","Clear")))</f>
        <v/>
      </c>
      <c r="N14" s="8" t="str">
        <f aca="false">IF($A14="","",J14+ROW()/1000000)</f>
        <v/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38" t="str">
        <f aca="false">IF($A15="","",SUMIFS(Invoices!$J$6:$J$505,Invoices!$C$6:$C$505,$A15))</f>
        <v/>
      </c>
      <c r="I15" s="38" t="str">
        <f aca="false">IF($A15="","",SUMIFS(Invoices!$K$6:$K$505,Invoices!$C$6:$C$505,$A15))</f>
        <v/>
      </c>
      <c r="J15" s="38" t="str">
        <f aca="false">IF($A15="","",ROUND(H15-I15,2))</f>
        <v/>
      </c>
      <c r="K15" s="38" t="str">
        <f aca="false">IF($A15="","",SUMIFS(Invoices!$L$6:$L$505,Invoices!$C$6:$C$505,$A15,Invoices!$M$6:$M$505,"&gt;0"))</f>
        <v/>
      </c>
      <c r="L15" s="39" t="str">
        <f aca="false">IF($A15="","",_xlfn.MAXIFS(Invoices!$M$6:$M$505,Invoices!$C$6:$C$505,$A15))</f>
        <v/>
      </c>
      <c r="M15" s="8" t="str">
        <f aca="false">IF($A15="","",IF(K15&gt;0,"Overdue",IF(J15&gt;0,"Outstanding","Clear")))</f>
        <v/>
      </c>
      <c r="N15" s="8" t="str">
        <f aca="false">IF($A15="","",J15+ROW()/1000000)</f>
        <v/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  <c r="H16" s="38" t="str">
        <f aca="false">IF($A16="","",SUMIFS(Invoices!$J$6:$J$505,Invoices!$C$6:$C$505,$A16))</f>
        <v/>
      </c>
      <c r="I16" s="38" t="str">
        <f aca="false">IF($A16="","",SUMIFS(Invoices!$K$6:$K$505,Invoices!$C$6:$C$505,$A16))</f>
        <v/>
      </c>
      <c r="J16" s="38" t="str">
        <f aca="false">IF($A16="","",ROUND(H16-I16,2))</f>
        <v/>
      </c>
      <c r="K16" s="38" t="str">
        <f aca="false">IF($A16="","",SUMIFS(Invoices!$L$6:$L$505,Invoices!$C$6:$C$505,$A16,Invoices!$M$6:$M$505,"&gt;0"))</f>
        <v/>
      </c>
      <c r="L16" s="39" t="str">
        <f aca="false">IF($A16="","",_xlfn.MAXIFS(Invoices!$M$6:$M$505,Invoices!$C$6:$C$505,$A16))</f>
        <v/>
      </c>
      <c r="M16" s="8" t="str">
        <f aca="false">IF($A16="","",IF(K16&gt;0,"Overdue",IF(J16&gt;0,"Outstanding","Clear")))</f>
        <v/>
      </c>
      <c r="N16" s="8" t="str">
        <f aca="false">IF($A16="","",J16+ROW()/1000000)</f>
        <v/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38" t="str">
        <f aca="false">IF($A17="","",SUMIFS(Invoices!$J$6:$J$505,Invoices!$C$6:$C$505,$A17))</f>
        <v/>
      </c>
      <c r="I17" s="38" t="str">
        <f aca="false">IF($A17="","",SUMIFS(Invoices!$K$6:$K$505,Invoices!$C$6:$C$505,$A17))</f>
        <v/>
      </c>
      <c r="J17" s="38" t="str">
        <f aca="false">IF($A17="","",ROUND(H17-I17,2))</f>
        <v/>
      </c>
      <c r="K17" s="38" t="str">
        <f aca="false">IF($A17="","",SUMIFS(Invoices!$L$6:$L$505,Invoices!$C$6:$C$505,$A17,Invoices!$M$6:$M$505,"&gt;0"))</f>
        <v/>
      </c>
      <c r="L17" s="39" t="str">
        <f aca="false">IF($A17="","",_xlfn.MAXIFS(Invoices!$M$6:$M$505,Invoices!$C$6:$C$505,$A17))</f>
        <v/>
      </c>
      <c r="M17" s="8" t="str">
        <f aca="false">IF($A17="","",IF(K17&gt;0,"Overdue",IF(J17&gt;0,"Outstanding","Clear")))</f>
        <v/>
      </c>
      <c r="N17" s="8" t="str">
        <f aca="false">IF($A17="","",J17+ROW()/1000000)</f>
        <v/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38" t="str">
        <f aca="false">IF($A18="","",SUMIFS(Invoices!$J$6:$J$505,Invoices!$C$6:$C$505,$A18))</f>
        <v/>
      </c>
      <c r="I18" s="38" t="str">
        <f aca="false">IF($A18="","",SUMIFS(Invoices!$K$6:$K$505,Invoices!$C$6:$C$505,$A18))</f>
        <v/>
      </c>
      <c r="J18" s="38" t="str">
        <f aca="false">IF($A18="","",ROUND(H18-I18,2))</f>
        <v/>
      </c>
      <c r="K18" s="38" t="str">
        <f aca="false">IF($A18="","",SUMIFS(Invoices!$L$6:$L$505,Invoices!$C$6:$C$505,$A18,Invoices!$M$6:$M$505,"&gt;0"))</f>
        <v/>
      </c>
      <c r="L18" s="39" t="str">
        <f aca="false">IF($A18="","",_xlfn.MAXIFS(Invoices!$M$6:$M$505,Invoices!$C$6:$C$505,$A18))</f>
        <v/>
      </c>
      <c r="M18" s="8" t="str">
        <f aca="false">IF($A18="","",IF(K18&gt;0,"Overdue",IF(J18&gt;0,"Outstanding","Clear")))</f>
        <v/>
      </c>
      <c r="N18" s="8" t="str">
        <f aca="false">IF($A18="","",J18+ROW()/1000000)</f>
        <v/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38" t="str">
        <f aca="false">IF($A19="","",SUMIFS(Invoices!$J$6:$J$505,Invoices!$C$6:$C$505,$A19))</f>
        <v/>
      </c>
      <c r="I19" s="38" t="str">
        <f aca="false">IF($A19="","",SUMIFS(Invoices!$K$6:$K$505,Invoices!$C$6:$C$505,$A19))</f>
        <v/>
      </c>
      <c r="J19" s="38" t="str">
        <f aca="false">IF($A19="","",ROUND(H19-I19,2))</f>
        <v/>
      </c>
      <c r="K19" s="38" t="str">
        <f aca="false">IF($A19="","",SUMIFS(Invoices!$L$6:$L$505,Invoices!$C$6:$C$505,$A19,Invoices!$M$6:$M$505,"&gt;0"))</f>
        <v/>
      </c>
      <c r="L19" s="39" t="str">
        <f aca="false">IF($A19="","",_xlfn.MAXIFS(Invoices!$M$6:$M$505,Invoices!$C$6:$C$505,$A19))</f>
        <v/>
      </c>
      <c r="M19" s="8" t="str">
        <f aca="false">IF($A19="","",IF(K19&gt;0,"Overdue",IF(J19&gt;0,"Outstanding","Clear")))</f>
        <v/>
      </c>
      <c r="N19" s="8" t="str">
        <f aca="false">IF($A19="","",J19+ROW()/1000000)</f>
        <v/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7"/>
      <c r="H20" s="38" t="str">
        <f aca="false">IF($A20="","",SUMIFS(Invoices!$J$6:$J$505,Invoices!$C$6:$C$505,$A20))</f>
        <v/>
      </c>
      <c r="I20" s="38" t="str">
        <f aca="false">IF($A20="","",SUMIFS(Invoices!$K$6:$K$505,Invoices!$C$6:$C$505,$A20))</f>
        <v/>
      </c>
      <c r="J20" s="38" t="str">
        <f aca="false">IF($A20="","",ROUND(H20-I20,2))</f>
        <v/>
      </c>
      <c r="K20" s="38" t="str">
        <f aca="false">IF($A20="","",SUMIFS(Invoices!$L$6:$L$505,Invoices!$C$6:$C$505,$A20,Invoices!$M$6:$M$505,"&gt;0"))</f>
        <v/>
      </c>
      <c r="L20" s="39" t="str">
        <f aca="false">IF($A20="","",_xlfn.MAXIFS(Invoices!$M$6:$M$505,Invoices!$C$6:$C$505,$A20))</f>
        <v/>
      </c>
      <c r="M20" s="8" t="str">
        <f aca="false">IF($A20="","",IF(K20&gt;0,"Overdue",IF(J20&gt;0,"Outstanding","Clear")))</f>
        <v/>
      </c>
      <c r="N20" s="8" t="str">
        <f aca="false">IF($A20="","",J20+ROW()/1000000)</f>
        <v/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38" t="str">
        <f aca="false">IF($A21="","",SUMIFS(Invoices!$J$6:$J$505,Invoices!$C$6:$C$505,$A21))</f>
        <v/>
      </c>
      <c r="I21" s="38" t="str">
        <f aca="false">IF($A21="","",SUMIFS(Invoices!$K$6:$K$505,Invoices!$C$6:$C$505,$A21))</f>
        <v/>
      </c>
      <c r="J21" s="38" t="str">
        <f aca="false">IF($A21="","",ROUND(H21-I21,2))</f>
        <v/>
      </c>
      <c r="K21" s="38" t="str">
        <f aca="false">IF($A21="","",SUMIFS(Invoices!$L$6:$L$505,Invoices!$C$6:$C$505,$A21,Invoices!$M$6:$M$505,"&gt;0"))</f>
        <v/>
      </c>
      <c r="L21" s="39" t="str">
        <f aca="false">IF($A21="","",_xlfn.MAXIFS(Invoices!$M$6:$M$505,Invoices!$C$6:$C$505,$A21))</f>
        <v/>
      </c>
      <c r="M21" s="8" t="str">
        <f aca="false">IF($A21="","",IF(K21&gt;0,"Overdue",IF(J21&gt;0,"Outstanding","Clear")))</f>
        <v/>
      </c>
      <c r="N21" s="8" t="str">
        <f aca="false">IF($A21="","",J21+ROW()/1000000)</f>
        <v/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7"/>
      <c r="H22" s="38" t="str">
        <f aca="false">IF($A22="","",SUMIFS(Invoices!$J$6:$J$505,Invoices!$C$6:$C$505,$A22))</f>
        <v/>
      </c>
      <c r="I22" s="38" t="str">
        <f aca="false">IF($A22="","",SUMIFS(Invoices!$K$6:$K$505,Invoices!$C$6:$C$505,$A22))</f>
        <v/>
      </c>
      <c r="J22" s="38" t="str">
        <f aca="false">IF($A22="","",ROUND(H22-I22,2))</f>
        <v/>
      </c>
      <c r="K22" s="38" t="str">
        <f aca="false">IF($A22="","",SUMIFS(Invoices!$L$6:$L$505,Invoices!$C$6:$C$505,$A22,Invoices!$M$6:$M$505,"&gt;0"))</f>
        <v/>
      </c>
      <c r="L22" s="39" t="str">
        <f aca="false">IF($A22="","",_xlfn.MAXIFS(Invoices!$M$6:$M$505,Invoices!$C$6:$C$505,$A22))</f>
        <v/>
      </c>
      <c r="M22" s="8" t="str">
        <f aca="false">IF($A22="","",IF(K22&gt;0,"Overdue",IF(J22&gt;0,"Outstanding","Clear")))</f>
        <v/>
      </c>
      <c r="N22" s="8" t="str">
        <f aca="false">IF($A22="","",J22+ROW()/1000000)</f>
        <v/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38" t="str">
        <f aca="false">IF($A23="","",SUMIFS(Invoices!$J$6:$J$505,Invoices!$C$6:$C$505,$A23))</f>
        <v/>
      </c>
      <c r="I23" s="38" t="str">
        <f aca="false">IF($A23="","",SUMIFS(Invoices!$K$6:$K$505,Invoices!$C$6:$C$505,$A23))</f>
        <v/>
      </c>
      <c r="J23" s="38" t="str">
        <f aca="false">IF($A23="","",ROUND(H23-I23,2))</f>
        <v/>
      </c>
      <c r="K23" s="38" t="str">
        <f aca="false">IF($A23="","",SUMIFS(Invoices!$L$6:$L$505,Invoices!$C$6:$C$505,$A23,Invoices!$M$6:$M$505,"&gt;0"))</f>
        <v/>
      </c>
      <c r="L23" s="39" t="str">
        <f aca="false">IF($A23="","",_xlfn.MAXIFS(Invoices!$M$6:$M$505,Invoices!$C$6:$C$505,$A23))</f>
        <v/>
      </c>
      <c r="M23" s="8" t="str">
        <f aca="false">IF($A23="","",IF(K23&gt;0,"Overdue",IF(J23&gt;0,"Outstanding","Clear")))</f>
        <v/>
      </c>
      <c r="N23" s="8" t="str">
        <f aca="false">IF($A23="","",J23+ROW()/1000000)</f>
        <v/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7"/>
      <c r="H24" s="38" t="str">
        <f aca="false">IF($A24="","",SUMIFS(Invoices!$J$6:$J$505,Invoices!$C$6:$C$505,$A24))</f>
        <v/>
      </c>
      <c r="I24" s="38" t="str">
        <f aca="false">IF($A24="","",SUMIFS(Invoices!$K$6:$K$505,Invoices!$C$6:$C$505,$A24))</f>
        <v/>
      </c>
      <c r="J24" s="38" t="str">
        <f aca="false">IF($A24="","",ROUND(H24-I24,2))</f>
        <v/>
      </c>
      <c r="K24" s="38" t="str">
        <f aca="false">IF($A24="","",SUMIFS(Invoices!$L$6:$L$505,Invoices!$C$6:$C$505,$A24,Invoices!$M$6:$M$505,"&gt;0"))</f>
        <v/>
      </c>
      <c r="L24" s="39" t="str">
        <f aca="false">IF($A24="","",_xlfn.MAXIFS(Invoices!$M$6:$M$505,Invoices!$C$6:$C$505,$A24))</f>
        <v/>
      </c>
      <c r="M24" s="8" t="str">
        <f aca="false">IF($A24="","",IF(K24&gt;0,"Overdue",IF(J24&gt;0,"Outstanding","Clear")))</f>
        <v/>
      </c>
      <c r="N24" s="8" t="str">
        <f aca="false">IF($A24="","",J24+ROW()/1000000)</f>
        <v/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38" t="str">
        <f aca="false">IF($A25="","",SUMIFS(Invoices!$J$6:$J$505,Invoices!$C$6:$C$505,$A25))</f>
        <v/>
      </c>
      <c r="I25" s="38" t="str">
        <f aca="false">IF($A25="","",SUMIFS(Invoices!$K$6:$K$505,Invoices!$C$6:$C$505,$A25))</f>
        <v/>
      </c>
      <c r="J25" s="38" t="str">
        <f aca="false">IF($A25="","",ROUND(H25-I25,2))</f>
        <v/>
      </c>
      <c r="K25" s="38" t="str">
        <f aca="false">IF($A25="","",SUMIFS(Invoices!$L$6:$L$505,Invoices!$C$6:$C$505,$A25,Invoices!$M$6:$M$505,"&gt;0"))</f>
        <v/>
      </c>
      <c r="L25" s="39" t="str">
        <f aca="false">IF($A25="","",_xlfn.MAXIFS(Invoices!$M$6:$M$505,Invoices!$C$6:$C$505,$A25))</f>
        <v/>
      </c>
      <c r="M25" s="8" t="str">
        <f aca="false">IF($A25="","",IF(K25&gt;0,"Overdue",IF(J25&gt;0,"Outstanding","Clear")))</f>
        <v/>
      </c>
      <c r="N25" s="8" t="str">
        <f aca="false">IF($A25="","",J25+ROW()/1000000)</f>
        <v/>
      </c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  <c r="G26" s="7"/>
      <c r="H26" s="38" t="str">
        <f aca="false">IF($A26="","",SUMIFS(Invoices!$J$6:$J$505,Invoices!$C$6:$C$505,$A26))</f>
        <v/>
      </c>
      <c r="I26" s="38" t="str">
        <f aca="false">IF($A26="","",SUMIFS(Invoices!$K$6:$K$505,Invoices!$C$6:$C$505,$A26))</f>
        <v/>
      </c>
      <c r="J26" s="38" t="str">
        <f aca="false">IF($A26="","",ROUND(H26-I26,2))</f>
        <v/>
      </c>
      <c r="K26" s="38" t="str">
        <f aca="false">IF($A26="","",SUMIFS(Invoices!$L$6:$L$505,Invoices!$C$6:$C$505,$A26,Invoices!$M$6:$M$505,"&gt;0"))</f>
        <v/>
      </c>
      <c r="L26" s="39" t="str">
        <f aca="false">IF($A26="","",_xlfn.MAXIFS(Invoices!$M$6:$M$505,Invoices!$C$6:$C$505,$A26))</f>
        <v/>
      </c>
      <c r="M26" s="8" t="str">
        <f aca="false">IF($A26="","",IF(K26&gt;0,"Overdue",IF(J26&gt;0,"Outstanding","Clear")))</f>
        <v/>
      </c>
      <c r="N26" s="8" t="str">
        <f aca="false">IF($A26="","",J26+ROW()/1000000)</f>
        <v/>
      </c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38" t="str">
        <f aca="false">IF($A27="","",SUMIFS(Invoices!$J$6:$J$505,Invoices!$C$6:$C$505,$A27))</f>
        <v/>
      </c>
      <c r="I27" s="38" t="str">
        <f aca="false">IF($A27="","",SUMIFS(Invoices!$K$6:$K$505,Invoices!$C$6:$C$505,$A27))</f>
        <v/>
      </c>
      <c r="J27" s="38" t="str">
        <f aca="false">IF($A27="","",ROUND(H27-I27,2))</f>
        <v/>
      </c>
      <c r="K27" s="38" t="str">
        <f aca="false">IF($A27="","",SUMIFS(Invoices!$L$6:$L$505,Invoices!$C$6:$C$505,$A27,Invoices!$M$6:$M$505,"&gt;0"))</f>
        <v/>
      </c>
      <c r="L27" s="39" t="str">
        <f aca="false">IF($A27="","",_xlfn.MAXIFS(Invoices!$M$6:$M$505,Invoices!$C$6:$C$505,$A27))</f>
        <v/>
      </c>
      <c r="M27" s="8" t="str">
        <f aca="false">IF($A27="","",IF(K27&gt;0,"Overdue",IF(J27&gt;0,"Outstanding","Clear")))</f>
        <v/>
      </c>
      <c r="N27" s="8" t="str">
        <f aca="false">IF($A27="","",J27+ROW()/1000000)</f>
        <v/>
      </c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  <c r="G28" s="7"/>
      <c r="H28" s="38" t="str">
        <f aca="false">IF($A28="","",SUMIFS(Invoices!$J$6:$J$505,Invoices!$C$6:$C$505,$A28))</f>
        <v/>
      </c>
      <c r="I28" s="38" t="str">
        <f aca="false">IF($A28="","",SUMIFS(Invoices!$K$6:$K$505,Invoices!$C$6:$C$505,$A28))</f>
        <v/>
      </c>
      <c r="J28" s="38" t="str">
        <f aca="false">IF($A28="","",ROUND(H28-I28,2))</f>
        <v/>
      </c>
      <c r="K28" s="38" t="str">
        <f aca="false">IF($A28="","",SUMIFS(Invoices!$L$6:$L$505,Invoices!$C$6:$C$505,$A28,Invoices!$M$6:$M$505,"&gt;0"))</f>
        <v/>
      </c>
      <c r="L28" s="39" t="str">
        <f aca="false">IF($A28="","",_xlfn.MAXIFS(Invoices!$M$6:$M$505,Invoices!$C$6:$C$505,$A28))</f>
        <v/>
      </c>
      <c r="M28" s="8" t="str">
        <f aca="false">IF($A28="","",IF(K28&gt;0,"Overdue",IF(J28&gt;0,"Outstanding","Clear")))</f>
        <v/>
      </c>
      <c r="N28" s="8" t="str">
        <f aca="false">IF($A28="","",J28+ROW()/1000000)</f>
        <v/>
      </c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38" t="str">
        <f aca="false">IF($A29="","",SUMIFS(Invoices!$J$6:$J$505,Invoices!$C$6:$C$505,$A29))</f>
        <v/>
      </c>
      <c r="I29" s="38" t="str">
        <f aca="false">IF($A29="","",SUMIFS(Invoices!$K$6:$K$505,Invoices!$C$6:$C$505,$A29))</f>
        <v/>
      </c>
      <c r="J29" s="38" t="str">
        <f aca="false">IF($A29="","",ROUND(H29-I29,2))</f>
        <v/>
      </c>
      <c r="K29" s="38" t="str">
        <f aca="false">IF($A29="","",SUMIFS(Invoices!$L$6:$L$505,Invoices!$C$6:$C$505,$A29,Invoices!$M$6:$M$505,"&gt;0"))</f>
        <v/>
      </c>
      <c r="L29" s="39" t="str">
        <f aca="false">IF($A29="","",_xlfn.MAXIFS(Invoices!$M$6:$M$505,Invoices!$C$6:$C$505,$A29))</f>
        <v/>
      </c>
      <c r="M29" s="8" t="str">
        <f aca="false">IF($A29="","",IF(K29&gt;0,"Overdue",IF(J29&gt;0,"Outstanding","Clear")))</f>
        <v/>
      </c>
      <c r="N29" s="8" t="str">
        <f aca="false">IF($A29="","",J29+ROW()/1000000)</f>
        <v/>
      </c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7"/>
      <c r="H30" s="38" t="str">
        <f aca="false">IF($A30="","",SUMIFS(Invoices!$J$6:$J$505,Invoices!$C$6:$C$505,$A30))</f>
        <v/>
      </c>
      <c r="I30" s="38" t="str">
        <f aca="false">IF($A30="","",SUMIFS(Invoices!$K$6:$K$505,Invoices!$C$6:$C$505,$A30))</f>
        <v/>
      </c>
      <c r="J30" s="38" t="str">
        <f aca="false">IF($A30="","",ROUND(H30-I30,2))</f>
        <v/>
      </c>
      <c r="K30" s="38" t="str">
        <f aca="false">IF($A30="","",SUMIFS(Invoices!$L$6:$L$505,Invoices!$C$6:$C$505,$A30,Invoices!$M$6:$M$505,"&gt;0"))</f>
        <v/>
      </c>
      <c r="L30" s="39" t="str">
        <f aca="false">IF($A30="","",_xlfn.MAXIFS(Invoices!$M$6:$M$505,Invoices!$C$6:$C$505,$A30))</f>
        <v/>
      </c>
      <c r="M30" s="8" t="str">
        <f aca="false">IF($A30="","",IF(K30&gt;0,"Overdue",IF(J30&gt;0,"Outstanding","Clear")))</f>
        <v/>
      </c>
      <c r="N30" s="8" t="str">
        <f aca="false">IF($A30="","",J30+ROW()/1000000)</f>
        <v/>
      </c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38" t="str">
        <f aca="false">IF($A31="","",SUMIFS(Invoices!$J$6:$J$505,Invoices!$C$6:$C$505,$A31))</f>
        <v/>
      </c>
      <c r="I31" s="38" t="str">
        <f aca="false">IF($A31="","",SUMIFS(Invoices!$K$6:$K$505,Invoices!$C$6:$C$505,$A31))</f>
        <v/>
      </c>
      <c r="J31" s="38" t="str">
        <f aca="false">IF($A31="","",ROUND(H31-I31,2))</f>
        <v/>
      </c>
      <c r="K31" s="38" t="str">
        <f aca="false">IF($A31="","",SUMIFS(Invoices!$L$6:$L$505,Invoices!$C$6:$C$505,$A31,Invoices!$M$6:$M$505,"&gt;0"))</f>
        <v/>
      </c>
      <c r="L31" s="39" t="str">
        <f aca="false">IF($A31="","",_xlfn.MAXIFS(Invoices!$M$6:$M$505,Invoices!$C$6:$C$505,$A31))</f>
        <v/>
      </c>
      <c r="M31" s="8" t="str">
        <f aca="false">IF($A31="","",IF(K31&gt;0,"Overdue",IF(J31&gt;0,"Outstanding","Clear")))</f>
        <v/>
      </c>
      <c r="N31" s="8" t="str">
        <f aca="false">IF($A31="","",J31+ROW()/1000000)</f>
        <v/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38" t="str">
        <f aca="false">IF($A32="","",SUMIFS(Invoices!$J$6:$J$505,Invoices!$C$6:$C$505,$A32))</f>
        <v/>
      </c>
      <c r="I32" s="38" t="str">
        <f aca="false">IF($A32="","",SUMIFS(Invoices!$K$6:$K$505,Invoices!$C$6:$C$505,$A32))</f>
        <v/>
      </c>
      <c r="J32" s="38" t="str">
        <f aca="false">IF($A32="","",ROUND(H32-I32,2))</f>
        <v/>
      </c>
      <c r="K32" s="38" t="str">
        <f aca="false">IF($A32="","",SUMIFS(Invoices!$L$6:$L$505,Invoices!$C$6:$C$505,$A32,Invoices!$M$6:$M$505,"&gt;0"))</f>
        <v/>
      </c>
      <c r="L32" s="39" t="str">
        <f aca="false">IF($A32="","",_xlfn.MAXIFS(Invoices!$M$6:$M$505,Invoices!$C$6:$C$505,$A32))</f>
        <v/>
      </c>
      <c r="M32" s="8" t="str">
        <f aca="false">IF($A32="","",IF(K32&gt;0,"Overdue",IF(J32&gt;0,"Outstanding","Clear")))</f>
        <v/>
      </c>
      <c r="N32" s="8" t="str">
        <f aca="false">IF($A32="","",J32+ROW()/1000000)</f>
        <v/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38" t="str">
        <f aca="false">IF($A33="","",SUMIFS(Invoices!$J$6:$J$505,Invoices!$C$6:$C$505,$A33))</f>
        <v/>
      </c>
      <c r="I33" s="38" t="str">
        <f aca="false">IF($A33="","",SUMIFS(Invoices!$K$6:$K$505,Invoices!$C$6:$C$505,$A33))</f>
        <v/>
      </c>
      <c r="J33" s="38" t="str">
        <f aca="false">IF($A33="","",ROUND(H33-I33,2))</f>
        <v/>
      </c>
      <c r="K33" s="38" t="str">
        <f aca="false">IF($A33="","",SUMIFS(Invoices!$L$6:$L$505,Invoices!$C$6:$C$505,$A33,Invoices!$M$6:$M$505,"&gt;0"))</f>
        <v/>
      </c>
      <c r="L33" s="39" t="str">
        <f aca="false">IF($A33="","",_xlfn.MAXIFS(Invoices!$M$6:$M$505,Invoices!$C$6:$C$505,$A33))</f>
        <v/>
      </c>
      <c r="M33" s="8" t="str">
        <f aca="false">IF($A33="","",IF(K33&gt;0,"Overdue",IF(J33&gt;0,"Outstanding","Clear")))</f>
        <v/>
      </c>
      <c r="N33" s="8" t="str">
        <f aca="false">IF($A33="","",J33+ROW()/1000000)</f>
        <v/>
      </c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38" t="str">
        <f aca="false">IF($A34="","",SUMIFS(Invoices!$J$6:$J$505,Invoices!$C$6:$C$505,$A34))</f>
        <v/>
      </c>
      <c r="I34" s="38" t="str">
        <f aca="false">IF($A34="","",SUMIFS(Invoices!$K$6:$K$505,Invoices!$C$6:$C$505,$A34))</f>
        <v/>
      </c>
      <c r="J34" s="38" t="str">
        <f aca="false">IF($A34="","",ROUND(H34-I34,2))</f>
        <v/>
      </c>
      <c r="K34" s="38" t="str">
        <f aca="false">IF($A34="","",SUMIFS(Invoices!$L$6:$L$505,Invoices!$C$6:$C$505,$A34,Invoices!$M$6:$M$505,"&gt;0"))</f>
        <v/>
      </c>
      <c r="L34" s="39" t="str">
        <f aca="false">IF($A34="","",_xlfn.MAXIFS(Invoices!$M$6:$M$505,Invoices!$C$6:$C$505,$A34))</f>
        <v/>
      </c>
      <c r="M34" s="8" t="str">
        <f aca="false">IF($A34="","",IF(K34&gt;0,"Overdue",IF(J34&gt;0,"Outstanding","Clear")))</f>
        <v/>
      </c>
      <c r="N34" s="8" t="str">
        <f aca="false">IF($A34="","",J34+ROW()/1000000)</f>
        <v/>
      </c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38" t="str">
        <f aca="false">IF($A35="","",SUMIFS(Invoices!$J$6:$J$505,Invoices!$C$6:$C$505,$A35))</f>
        <v/>
      </c>
      <c r="I35" s="38" t="str">
        <f aca="false">IF($A35="","",SUMIFS(Invoices!$K$6:$K$505,Invoices!$C$6:$C$505,$A35))</f>
        <v/>
      </c>
      <c r="J35" s="38" t="str">
        <f aca="false">IF($A35="","",ROUND(H35-I35,2))</f>
        <v/>
      </c>
      <c r="K35" s="38" t="str">
        <f aca="false">IF($A35="","",SUMIFS(Invoices!$L$6:$L$505,Invoices!$C$6:$C$505,$A35,Invoices!$M$6:$M$505,"&gt;0"))</f>
        <v/>
      </c>
      <c r="L35" s="39" t="str">
        <f aca="false">IF($A35="","",_xlfn.MAXIFS(Invoices!$M$6:$M$505,Invoices!$C$6:$C$505,$A35))</f>
        <v/>
      </c>
      <c r="M35" s="8" t="str">
        <f aca="false">IF($A35="","",IF(K35&gt;0,"Overdue",IF(J35&gt;0,"Outstanding","Clear")))</f>
        <v/>
      </c>
      <c r="N35" s="8" t="str">
        <f aca="false">IF($A35="","",J35+ROW()/1000000)</f>
        <v/>
      </c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38" t="str">
        <f aca="false">IF($A36="","",SUMIFS(Invoices!$J$6:$J$505,Invoices!$C$6:$C$505,$A36))</f>
        <v/>
      </c>
      <c r="I36" s="38" t="str">
        <f aca="false">IF($A36="","",SUMIFS(Invoices!$K$6:$K$505,Invoices!$C$6:$C$505,$A36))</f>
        <v/>
      </c>
      <c r="J36" s="38" t="str">
        <f aca="false">IF($A36="","",ROUND(H36-I36,2))</f>
        <v/>
      </c>
      <c r="K36" s="38" t="str">
        <f aca="false">IF($A36="","",SUMIFS(Invoices!$L$6:$L$505,Invoices!$C$6:$C$505,$A36,Invoices!$M$6:$M$505,"&gt;0"))</f>
        <v/>
      </c>
      <c r="L36" s="39" t="str">
        <f aca="false">IF($A36="","",_xlfn.MAXIFS(Invoices!$M$6:$M$505,Invoices!$C$6:$C$505,$A36))</f>
        <v/>
      </c>
      <c r="M36" s="8" t="str">
        <f aca="false">IF($A36="","",IF(K36&gt;0,"Overdue",IF(J36&gt;0,"Outstanding","Clear")))</f>
        <v/>
      </c>
      <c r="N36" s="8" t="str">
        <f aca="false">IF($A36="","",J36+ROW()/1000000)</f>
        <v/>
      </c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38" t="str">
        <f aca="false">IF($A37="","",SUMIFS(Invoices!$J$6:$J$505,Invoices!$C$6:$C$505,$A37))</f>
        <v/>
      </c>
      <c r="I37" s="38" t="str">
        <f aca="false">IF($A37="","",SUMIFS(Invoices!$K$6:$K$505,Invoices!$C$6:$C$505,$A37))</f>
        <v/>
      </c>
      <c r="J37" s="38" t="str">
        <f aca="false">IF($A37="","",ROUND(H37-I37,2))</f>
        <v/>
      </c>
      <c r="K37" s="38" t="str">
        <f aca="false">IF($A37="","",SUMIFS(Invoices!$L$6:$L$505,Invoices!$C$6:$C$505,$A37,Invoices!$M$6:$M$505,"&gt;0"))</f>
        <v/>
      </c>
      <c r="L37" s="39" t="str">
        <f aca="false">IF($A37="","",_xlfn.MAXIFS(Invoices!$M$6:$M$505,Invoices!$C$6:$C$505,$A37))</f>
        <v/>
      </c>
      <c r="M37" s="8" t="str">
        <f aca="false">IF($A37="","",IF(K37&gt;0,"Overdue",IF(J37&gt;0,"Outstanding","Clear")))</f>
        <v/>
      </c>
      <c r="N37" s="8" t="str">
        <f aca="false">IF($A37="","",J37+ROW()/1000000)</f>
        <v/>
      </c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  <c r="H38" s="38" t="str">
        <f aca="false">IF($A38="","",SUMIFS(Invoices!$J$6:$J$505,Invoices!$C$6:$C$505,$A38))</f>
        <v/>
      </c>
      <c r="I38" s="38" t="str">
        <f aca="false">IF($A38="","",SUMIFS(Invoices!$K$6:$K$505,Invoices!$C$6:$C$505,$A38))</f>
        <v/>
      </c>
      <c r="J38" s="38" t="str">
        <f aca="false">IF($A38="","",ROUND(H38-I38,2))</f>
        <v/>
      </c>
      <c r="K38" s="38" t="str">
        <f aca="false">IF($A38="","",SUMIFS(Invoices!$L$6:$L$505,Invoices!$C$6:$C$505,$A38,Invoices!$M$6:$M$505,"&gt;0"))</f>
        <v/>
      </c>
      <c r="L38" s="39" t="str">
        <f aca="false">IF($A38="","",_xlfn.MAXIFS(Invoices!$M$6:$M$505,Invoices!$C$6:$C$505,$A38))</f>
        <v/>
      </c>
      <c r="M38" s="8" t="str">
        <f aca="false">IF($A38="","",IF(K38&gt;0,"Overdue",IF(J38&gt;0,"Outstanding","Clear")))</f>
        <v/>
      </c>
      <c r="N38" s="8" t="str">
        <f aca="false">IF($A38="","",J38+ROW()/1000000)</f>
        <v/>
      </c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38" t="str">
        <f aca="false">IF($A39="","",SUMIFS(Invoices!$J$6:$J$505,Invoices!$C$6:$C$505,$A39))</f>
        <v/>
      </c>
      <c r="I39" s="38" t="str">
        <f aca="false">IF($A39="","",SUMIFS(Invoices!$K$6:$K$505,Invoices!$C$6:$C$505,$A39))</f>
        <v/>
      </c>
      <c r="J39" s="38" t="str">
        <f aca="false">IF($A39="","",ROUND(H39-I39,2))</f>
        <v/>
      </c>
      <c r="K39" s="38" t="str">
        <f aca="false">IF($A39="","",SUMIFS(Invoices!$L$6:$L$505,Invoices!$C$6:$C$505,$A39,Invoices!$M$6:$M$505,"&gt;0"))</f>
        <v/>
      </c>
      <c r="L39" s="39" t="str">
        <f aca="false">IF($A39="","",_xlfn.MAXIFS(Invoices!$M$6:$M$505,Invoices!$C$6:$C$505,$A39))</f>
        <v/>
      </c>
      <c r="M39" s="8" t="str">
        <f aca="false">IF($A39="","",IF(K39&gt;0,"Overdue",IF(J39&gt;0,"Outstanding","Clear")))</f>
        <v/>
      </c>
      <c r="N39" s="8" t="str">
        <f aca="false">IF($A39="","",J39+ROW()/1000000)</f>
        <v/>
      </c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  <c r="H40" s="38" t="str">
        <f aca="false">IF($A40="","",SUMIFS(Invoices!$J$6:$J$505,Invoices!$C$6:$C$505,$A40))</f>
        <v/>
      </c>
      <c r="I40" s="38" t="str">
        <f aca="false">IF($A40="","",SUMIFS(Invoices!$K$6:$K$505,Invoices!$C$6:$C$505,$A40))</f>
        <v/>
      </c>
      <c r="J40" s="38" t="str">
        <f aca="false">IF($A40="","",ROUND(H40-I40,2))</f>
        <v/>
      </c>
      <c r="K40" s="38" t="str">
        <f aca="false">IF($A40="","",SUMIFS(Invoices!$L$6:$L$505,Invoices!$C$6:$C$505,$A40,Invoices!$M$6:$M$505,"&gt;0"))</f>
        <v/>
      </c>
      <c r="L40" s="39" t="str">
        <f aca="false">IF($A40="","",_xlfn.MAXIFS(Invoices!$M$6:$M$505,Invoices!$C$6:$C$505,$A40))</f>
        <v/>
      </c>
      <c r="M40" s="8" t="str">
        <f aca="false">IF($A40="","",IF(K40&gt;0,"Overdue",IF(J40&gt;0,"Outstanding","Clear")))</f>
        <v/>
      </c>
      <c r="N40" s="8" t="str">
        <f aca="false">IF($A40="","",J40+ROW()/1000000)</f>
        <v/>
      </c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38" t="str">
        <f aca="false">IF($A41="","",SUMIFS(Invoices!$J$6:$J$505,Invoices!$C$6:$C$505,$A41))</f>
        <v/>
      </c>
      <c r="I41" s="38" t="str">
        <f aca="false">IF($A41="","",SUMIFS(Invoices!$K$6:$K$505,Invoices!$C$6:$C$505,$A41))</f>
        <v/>
      </c>
      <c r="J41" s="38" t="str">
        <f aca="false">IF($A41="","",ROUND(H41-I41,2))</f>
        <v/>
      </c>
      <c r="K41" s="38" t="str">
        <f aca="false">IF($A41="","",SUMIFS(Invoices!$L$6:$L$505,Invoices!$C$6:$C$505,$A41,Invoices!$M$6:$M$505,"&gt;0"))</f>
        <v/>
      </c>
      <c r="L41" s="39" t="str">
        <f aca="false">IF($A41="","",_xlfn.MAXIFS(Invoices!$M$6:$M$505,Invoices!$C$6:$C$505,$A41))</f>
        <v/>
      </c>
      <c r="M41" s="8" t="str">
        <f aca="false">IF($A41="","",IF(K41&gt;0,"Overdue",IF(J41&gt;0,"Outstanding","Clear")))</f>
        <v/>
      </c>
      <c r="N41" s="8" t="str">
        <f aca="false">IF($A41="","",J41+ROW()/1000000)</f>
        <v/>
      </c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  <c r="H42" s="38" t="str">
        <f aca="false">IF($A42="","",SUMIFS(Invoices!$J$6:$J$505,Invoices!$C$6:$C$505,$A42))</f>
        <v/>
      </c>
      <c r="I42" s="38" t="str">
        <f aca="false">IF($A42="","",SUMIFS(Invoices!$K$6:$K$505,Invoices!$C$6:$C$505,$A42))</f>
        <v/>
      </c>
      <c r="J42" s="38" t="str">
        <f aca="false">IF($A42="","",ROUND(H42-I42,2))</f>
        <v/>
      </c>
      <c r="K42" s="38" t="str">
        <f aca="false">IF($A42="","",SUMIFS(Invoices!$L$6:$L$505,Invoices!$C$6:$C$505,$A42,Invoices!$M$6:$M$505,"&gt;0"))</f>
        <v/>
      </c>
      <c r="L42" s="39" t="str">
        <f aca="false">IF($A42="","",_xlfn.MAXIFS(Invoices!$M$6:$M$505,Invoices!$C$6:$C$505,$A42))</f>
        <v/>
      </c>
      <c r="M42" s="8" t="str">
        <f aca="false">IF($A42="","",IF(K42&gt;0,"Overdue",IF(J42&gt;0,"Outstanding","Clear")))</f>
        <v/>
      </c>
      <c r="N42" s="8" t="str">
        <f aca="false">IF($A42="","",J42+ROW()/1000000)</f>
        <v/>
      </c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38" t="str">
        <f aca="false">IF($A43="","",SUMIFS(Invoices!$J$6:$J$505,Invoices!$C$6:$C$505,$A43))</f>
        <v/>
      </c>
      <c r="I43" s="38" t="str">
        <f aca="false">IF($A43="","",SUMIFS(Invoices!$K$6:$K$505,Invoices!$C$6:$C$505,$A43))</f>
        <v/>
      </c>
      <c r="J43" s="38" t="str">
        <f aca="false">IF($A43="","",ROUND(H43-I43,2))</f>
        <v/>
      </c>
      <c r="K43" s="38" t="str">
        <f aca="false">IF($A43="","",SUMIFS(Invoices!$L$6:$L$505,Invoices!$C$6:$C$505,$A43,Invoices!$M$6:$M$505,"&gt;0"))</f>
        <v/>
      </c>
      <c r="L43" s="39" t="str">
        <f aca="false">IF($A43="","",_xlfn.MAXIFS(Invoices!$M$6:$M$505,Invoices!$C$6:$C$505,$A43))</f>
        <v/>
      </c>
      <c r="M43" s="8" t="str">
        <f aca="false">IF($A43="","",IF(K43&gt;0,"Overdue",IF(J43&gt;0,"Outstanding","Clear")))</f>
        <v/>
      </c>
      <c r="N43" s="8" t="str">
        <f aca="false">IF($A43="","",J43+ROW()/1000000)</f>
        <v/>
      </c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  <c r="H44" s="38" t="str">
        <f aca="false">IF($A44="","",SUMIFS(Invoices!$J$6:$J$505,Invoices!$C$6:$C$505,$A44))</f>
        <v/>
      </c>
      <c r="I44" s="38" t="str">
        <f aca="false">IF($A44="","",SUMIFS(Invoices!$K$6:$K$505,Invoices!$C$6:$C$505,$A44))</f>
        <v/>
      </c>
      <c r="J44" s="38" t="str">
        <f aca="false">IF($A44="","",ROUND(H44-I44,2))</f>
        <v/>
      </c>
      <c r="K44" s="38" t="str">
        <f aca="false">IF($A44="","",SUMIFS(Invoices!$L$6:$L$505,Invoices!$C$6:$C$505,$A44,Invoices!$M$6:$M$505,"&gt;0"))</f>
        <v/>
      </c>
      <c r="L44" s="39" t="str">
        <f aca="false">IF($A44="","",_xlfn.MAXIFS(Invoices!$M$6:$M$505,Invoices!$C$6:$C$505,$A44))</f>
        <v/>
      </c>
      <c r="M44" s="8" t="str">
        <f aca="false">IF($A44="","",IF(K44&gt;0,"Overdue",IF(J44&gt;0,"Outstanding","Clear")))</f>
        <v/>
      </c>
      <c r="N44" s="8" t="str">
        <f aca="false">IF($A44="","",J44+ROW()/1000000)</f>
        <v/>
      </c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38" t="str">
        <f aca="false">IF($A45="","",SUMIFS(Invoices!$J$6:$J$505,Invoices!$C$6:$C$505,$A45))</f>
        <v/>
      </c>
      <c r="I45" s="38" t="str">
        <f aca="false">IF($A45="","",SUMIFS(Invoices!$K$6:$K$505,Invoices!$C$6:$C$505,$A45))</f>
        <v/>
      </c>
      <c r="J45" s="38" t="str">
        <f aca="false">IF($A45="","",ROUND(H45-I45,2))</f>
        <v/>
      </c>
      <c r="K45" s="38" t="str">
        <f aca="false">IF($A45="","",SUMIFS(Invoices!$L$6:$L$505,Invoices!$C$6:$C$505,$A45,Invoices!$M$6:$M$505,"&gt;0"))</f>
        <v/>
      </c>
      <c r="L45" s="39" t="str">
        <f aca="false">IF($A45="","",_xlfn.MAXIFS(Invoices!$M$6:$M$505,Invoices!$C$6:$C$505,$A45))</f>
        <v/>
      </c>
      <c r="M45" s="8" t="str">
        <f aca="false">IF($A45="","",IF(K45&gt;0,"Overdue",IF(J45&gt;0,"Outstanding","Clear")))</f>
        <v/>
      </c>
      <c r="N45" s="8" t="str">
        <f aca="false">IF($A45="","",J45+ROW()/1000000)</f>
        <v/>
      </c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  <c r="H46" s="38" t="str">
        <f aca="false">IF($A46="","",SUMIFS(Invoices!$J$6:$J$505,Invoices!$C$6:$C$505,$A46))</f>
        <v/>
      </c>
      <c r="I46" s="38" t="str">
        <f aca="false">IF($A46="","",SUMIFS(Invoices!$K$6:$K$505,Invoices!$C$6:$C$505,$A46))</f>
        <v/>
      </c>
      <c r="J46" s="38" t="str">
        <f aca="false">IF($A46="","",ROUND(H46-I46,2))</f>
        <v/>
      </c>
      <c r="K46" s="38" t="str">
        <f aca="false">IF($A46="","",SUMIFS(Invoices!$L$6:$L$505,Invoices!$C$6:$C$505,$A46,Invoices!$M$6:$M$505,"&gt;0"))</f>
        <v/>
      </c>
      <c r="L46" s="39" t="str">
        <f aca="false">IF($A46="","",_xlfn.MAXIFS(Invoices!$M$6:$M$505,Invoices!$C$6:$C$505,$A46))</f>
        <v/>
      </c>
      <c r="M46" s="8" t="str">
        <f aca="false">IF($A46="","",IF(K46&gt;0,"Overdue",IF(J46&gt;0,"Outstanding","Clear")))</f>
        <v/>
      </c>
      <c r="N46" s="8" t="str">
        <f aca="false">IF($A46="","",J46+ROW()/1000000)</f>
        <v/>
      </c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38" t="str">
        <f aca="false">IF($A47="","",SUMIFS(Invoices!$J$6:$J$505,Invoices!$C$6:$C$505,$A47))</f>
        <v/>
      </c>
      <c r="I47" s="38" t="str">
        <f aca="false">IF($A47="","",SUMIFS(Invoices!$K$6:$K$505,Invoices!$C$6:$C$505,$A47))</f>
        <v/>
      </c>
      <c r="J47" s="38" t="str">
        <f aca="false">IF($A47="","",ROUND(H47-I47,2))</f>
        <v/>
      </c>
      <c r="K47" s="38" t="str">
        <f aca="false">IF($A47="","",SUMIFS(Invoices!$L$6:$L$505,Invoices!$C$6:$C$505,$A47,Invoices!$M$6:$M$505,"&gt;0"))</f>
        <v/>
      </c>
      <c r="L47" s="39" t="str">
        <f aca="false">IF($A47="","",_xlfn.MAXIFS(Invoices!$M$6:$M$505,Invoices!$C$6:$C$505,$A47))</f>
        <v/>
      </c>
      <c r="M47" s="8" t="str">
        <f aca="false">IF($A47="","",IF(K47&gt;0,"Overdue",IF(J47&gt;0,"Outstanding","Clear")))</f>
        <v/>
      </c>
      <c r="N47" s="8" t="str">
        <f aca="false">IF($A47="","",J47+ROW()/1000000)</f>
        <v/>
      </c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  <c r="H48" s="38" t="str">
        <f aca="false">IF($A48="","",SUMIFS(Invoices!$J$6:$J$505,Invoices!$C$6:$C$505,$A48))</f>
        <v/>
      </c>
      <c r="I48" s="38" t="str">
        <f aca="false">IF($A48="","",SUMIFS(Invoices!$K$6:$K$505,Invoices!$C$6:$C$505,$A48))</f>
        <v/>
      </c>
      <c r="J48" s="38" t="str">
        <f aca="false">IF($A48="","",ROUND(H48-I48,2))</f>
        <v/>
      </c>
      <c r="K48" s="38" t="str">
        <f aca="false">IF($A48="","",SUMIFS(Invoices!$L$6:$L$505,Invoices!$C$6:$C$505,$A48,Invoices!$M$6:$M$505,"&gt;0"))</f>
        <v/>
      </c>
      <c r="L48" s="39" t="str">
        <f aca="false">IF($A48="","",_xlfn.MAXIFS(Invoices!$M$6:$M$505,Invoices!$C$6:$C$505,$A48))</f>
        <v/>
      </c>
      <c r="M48" s="8" t="str">
        <f aca="false">IF($A48="","",IF(K48&gt;0,"Overdue",IF(J48&gt;0,"Outstanding","Clear")))</f>
        <v/>
      </c>
      <c r="N48" s="8" t="str">
        <f aca="false">IF($A48="","",J48+ROW()/1000000)</f>
        <v/>
      </c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  <c r="H49" s="38" t="str">
        <f aca="false">IF($A49="","",SUMIFS(Invoices!$J$6:$J$505,Invoices!$C$6:$C$505,$A49))</f>
        <v/>
      </c>
      <c r="I49" s="38" t="str">
        <f aca="false">IF($A49="","",SUMIFS(Invoices!$K$6:$K$505,Invoices!$C$6:$C$505,$A49))</f>
        <v/>
      </c>
      <c r="J49" s="38" t="str">
        <f aca="false">IF($A49="","",ROUND(H49-I49,2))</f>
        <v/>
      </c>
      <c r="K49" s="38" t="str">
        <f aca="false">IF($A49="","",SUMIFS(Invoices!$L$6:$L$505,Invoices!$C$6:$C$505,$A49,Invoices!$M$6:$M$505,"&gt;0"))</f>
        <v/>
      </c>
      <c r="L49" s="39" t="str">
        <f aca="false">IF($A49="","",_xlfn.MAXIFS(Invoices!$M$6:$M$505,Invoices!$C$6:$C$505,$A49))</f>
        <v/>
      </c>
      <c r="M49" s="8" t="str">
        <f aca="false">IF($A49="","",IF(K49&gt;0,"Overdue",IF(J49&gt;0,"Outstanding","Clear")))</f>
        <v/>
      </c>
      <c r="N49" s="8" t="str">
        <f aca="false">IF($A49="","",J49+ROW()/1000000)</f>
        <v/>
      </c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7"/>
      <c r="H50" s="38" t="str">
        <f aca="false">IF($A50="","",SUMIFS(Invoices!$J$6:$J$505,Invoices!$C$6:$C$505,$A50))</f>
        <v/>
      </c>
      <c r="I50" s="38" t="str">
        <f aca="false">IF($A50="","",SUMIFS(Invoices!$K$6:$K$505,Invoices!$C$6:$C$505,$A50))</f>
        <v/>
      </c>
      <c r="J50" s="38" t="str">
        <f aca="false">IF($A50="","",ROUND(H50-I50,2))</f>
        <v/>
      </c>
      <c r="K50" s="38" t="str">
        <f aca="false">IF($A50="","",SUMIFS(Invoices!$L$6:$L$505,Invoices!$C$6:$C$505,$A50,Invoices!$M$6:$M$505,"&gt;0"))</f>
        <v/>
      </c>
      <c r="L50" s="39" t="str">
        <f aca="false">IF($A50="","",_xlfn.MAXIFS(Invoices!$M$6:$M$505,Invoices!$C$6:$C$505,$A50))</f>
        <v/>
      </c>
      <c r="M50" s="8" t="str">
        <f aca="false">IF($A50="","",IF(K50&gt;0,"Overdue",IF(J50&gt;0,"Outstanding","Clear")))</f>
        <v/>
      </c>
      <c r="N50" s="8" t="str">
        <f aca="false">IF($A50="","",J50+ROW()/1000000)</f>
        <v/>
      </c>
    </row>
    <row r="51" customFormat="false" ht="15" hidden="false" customHeight="false" outlineLevel="0" collapsed="false">
      <c r="A51" s="7"/>
      <c r="B51" s="7"/>
      <c r="C51" s="7"/>
      <c r="D51" s="7"/>
      <c r="E51" s="7"/>
      <c r="F51" s="7"/>
      <c r="G51" s="7"/>
      <c r="H51" s="38" t="str">
        <f aca="false">IF($A51="","",SUMIFS(Invoices!$J$6:$J$505,Invoices!$C$6:$C$505,$A51))</f>
        <v/>
      </c>
      <c r="I51" s="38" t="str">
        <f aca="false">IF($A51="","",SUMIFS(Invoices!$K$6:$K$505,Invoices!$C$6:$C$505,$A51))</f>
        <v/>
      </c>
      <c r="J51" s="38" t="str">
        <f aca="false">IF($A51="","",ROUND(H51-I51,2))</f>
        <v/>
      </c>
      <c r="K51" s="38" t="str">
        <f aca="false">IF($A51="","",SUMIFS(Invoices!$L$6:$L$505,Invoices!$C$6:$C$505,$A51,Invoices!$M$6:$M$505,"&gt;0"))</f>
        <v/>
      </c>
      <c r="L51" s="39" t="str">
        <f aca="false">IF($A51="","",_xlfn.MAXIFS(Invoices!$M$6:$M$505,Invoices!$C$6:$C$505,$A51))</f>
        <v/>
      </c>
      <c r="M51" s="8" t="str">
        <f aca="false">IF($A51="","",IF(K51&gt;0,"Overdue",IF(J51&gt;0,"Outstanding","Clear")))</f>
        <v/>
      </c>
      <c r="N51" s="8" t="str">
        <f aca="false">IF($A51="","",J51+ROW()/1000000)</f>
        <v/>
      </c>
    </row>
    <row r="52" customFormat="false" ht="15" hidden="false" customHeight="false" outlineLevel="0" collapsed="false">
      <c r="A52" s="7"/>
      <c r="B52" s="7"/>
      <c r="C52" s="7"/>
      <c r="D52" s="7"/>
      <c r="E52" s="7"/>
      <c r="F52" s="7"/>
      <c r="G52" s="7"/>
      <c r="H52" s="38" t="str">
        <f aca="false">IF($A52="","",SUMIFS(Invoices!$J$6:$J$505,Invoices!$C$6:$C$505,$A52))</f>
        <v/>
      </c>
      <c r="I52" s="38" t="str">
        <f aca="false">IF($A52="","",SUMIFS(Invoices!$K$6:$K$505,Invoices!$C$6:$C$505,$A52))</f>
        <v/>
      </c>
      <c r="J52" s="38" t="str">
        <f aca="false">IF($A52="","",ROUND(H52-I52,2))</f>
        <v/>
      </c>
      <c r="K52" s="38" t="str">
        <f aca="false">IF($A52="","",SUMIFS(Invoices!$L$6:$L$505,Invoices!$C$6:$C$505,$A52,Invoices!$M$6:$M$505,"&gt;0"))</f>
        <v/>
      </c>
      <c r="L52" s="39" t="str">
        <f aca="false">IF($A52="","",_xlfn.MAXIFS(Invoices!$M$6:$M$505,Invoices!$C$6:$C$505,$A52))</f>
        <v/>
      </c>
      <c r="M52" s="8" t="str">
        <f aca="false">IF($A52="","",IF(K52&gt;0,"Overdue",IF(J52&gt;0,"Outstanding","Clear")))</f>
        <v/>
      </c>
      <c r="N52" s="8" t="str">
        <f aca="false">IF($A52="","",J52+ROW()/1000000)</f>
        <v/>
      </c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7"/>
      <c r="H53" s="38" t="str">
        <f aca="false">IF($A53="","",SUMIFS(Invoices!$J$6:$J$505,Invoices!$C$6:$C$505,$A53))</f>
        <v/>
      </c>
      <c r="I53" s="38" t="str">
        <f aca="false">IF($A53="","",SUMIFS(Invoices!$K$6:$K$505,Invoices!$C$6:$C$505,$A53))</f>
        <v/>
      </c>
      <c r="J53" s="38" t="str">
        <f aca="false">IF($A53="","",ROUND(H53-I53,2))</f>
        <v/>
      </c>
      <c r="K53" s="38" t="str">
        <f aca="false">IF($A53="","",SUMIFS(Invoices!$L$6:$L$505,Invoices!$C$6:$C$505,$A53,Invoices!$M$6:$M$505,"&gt;0"))</f>
        <v/>
      </c>
      <c r="L53" s="39" t="str">
        <f aca="false">IF($A53="","",_xlfn.MAXIFS(Invoices!$M$6:$M$505,Invoices!$C$6:$C$505,$A53))</f>
        <v/>
      </c>
      <c r="M53" s="8" t="str">
        <f aca="false">IF($A53="","",IF(K53&gt;0,"Overdue",IF(J53&gt;0,"Outstanding","Clear")))</f>
        <v/>
      </c>
      <c r="N53" s="8" t="str">
        <f aca="false">IF($A53="","",J53+ROW()/1000000)</f>
        <v/>
      </c>
    </row>
    <row r="54" customFormat="false" ht="15" hidden="false" customHeight="false" outlineLevel="0" collapsed="false">
      <c r="A54" s="7"/>
      <c r="B54" s="7"/>
      <c r="C54" s="7"/>
      <c r="D54" s="7"/>
      <c r="E54" s="7"/>
      <c r="F54" s="7"/>
      <c r="G54" s="7"/>
      <c r="H54" s="38" t="str">
        <f aca="false">IF($A54="","",SUMIFS(Invoices!$J$6:$J$505,Invoices!$C$6:$C$505,$A54))</f>
        <v/>
      </c>
      <c r="I54" s="38" t="str">
        <f aca="false">IF($A54="","",SUMIFS(Invoices!$K$6:$K$505,Invoices!$C$6:$C$505,$A54))</f>
        <v/>
      </c>
      <c r="J54" s="38" t="str">
        <f aca="false">IF($A54="","",ROUND(H54-I54,2))</f>
        <v/>
      </c>
      <c r="K54" s="38" t="str">
        <f aca="false">IF($A54="","",SUMIFS(Invoices!$L$6:$L$505,Invoices!$C$6:$C$505,$A54,Invoices!$M$6:$M$505,"&gt;0"))</f>
        <v/>
      </c>
      <c r="L54" s="39" t="str">
        <f aca="false">IF($A54="","",_xlfn.MAXIFS(Invoices!$M$6:$M$505,Invoices!$C$6:$C$505,$A54))</f>
        <v/>
      </c>
      <c r="M54" s="8" t="str">
        <f aca="false">IF($A54="","",IF(K54&gt;0,"Overdue",IF(J54&gt;0,"Outstanding","Clear")))</f>
        <v/>
      </c>
      <c r="N54" s="8" t="str">
        <f aca="false">IF($A54="","",J54+ROW()/1000000)</f>
        <v/>
      </c>
    </row>
    <row r="55" customFormat="false" ht="15" hidden="false" customHeight="false" outlineLevel="0" collapsed="false">
      <c r="A55" s="7"/>
      <c r="B55" s="7"/>
      <c r="C55" s="7"/>
      <c r="D55" s="7"/>
      <c r="E55" s="7"/>
      <c r="F55" s="7"/>
      <c r="G55" s="7"/>
      <c r="H55" s="38" t="str">
        <f aca="false">IF($A55="","",SUMIFS(Invoices!$J$6:$J$505,Invoices!$C$6:$C$505,$A55))</f>
        <v/>
      </c>
      <c r="I55" s="38" t="str">
        <f aca="false">IF($A55="","",SUMIFS(Invoices!$K$6:$K$505,Invoices!$C$6:$C$505,$A55))</f>
        <v/>
      </c>
      <c r="J55" s="38" t="str">
        <f aca="false">IF($A55="","",ROUND(H55-I55,2))</f>
        <v/>
      </c>
      <c r="K55" s="38" t="str">
        <f aca="false">IF($A55="","",SUMIFS(Invoices!$L$6:$L$505,Invoices!$C$6:$C$505,$A55,Invoices!$M$6:$M$505,"&gt;0"))</f>
        <v/>
      </c>
      <c r="L55" s="39" t="str">
        <f aca="false">IF($A55="","",_xlfn.MAXIFS(Invoices!$M$6:$M$505,Invoices!$C$6:$C$505,$A55))</f>
        <v/>
      </c>
      <c r="M55" s="8" t="str">
        <f aca="false">IF($A55="","",IF(K55&gt;0,"Overdue",IF(J55&gt;0,"Outstanding","Clear")))</f>
        <v/>
      </c>
      <c r="N55" s="8" t="str">
        <f aca="false">IF($A55="","",J55+ROW()/1000000)</f>
        <v/>
      </c>
    </row>
    <row r="56" customFormat="false" ht="15" hidden="false" customHeight="false" outlineLevel="0" collapsed="false">
      <c r="A56" s="7"/>
      <c r="B56" s="7"/>
      <c r="C56" s="7"/>
      <c r="D56" s="7"/>
      <c r="E56" s="7"/>
      <c r="F56" s="7"/>
      <c r="G56" s="7"/>
      <c r="H56" s="38" t="str">
        <f aca="false">IF($A56="","",SUMIFS(Invoices!$J$6:$J$505,Invoices!$C$6:$C$505,$A56))</f>
        <v/>
      </c>
      <c r="I56" s="38" t="str">
        <f aca="false">IF($A56="","",SUMIFS(Invoices!$K$6:$K$505,Invoices!$C$6:$C$505,$A56))</f>
        <v/>
      </c>
      <c r="J56" s="38" t="str">
        <f aca="false">IF($A56="","",ROUND(H56-I56,2))</f>
        <v/>
      </c>
      <c r="K56" s="38" t="str">
        <f aca="false">IF($A56="","",SUMIFS(Invoices!$L$6:$L$505,Invoices!$C$6:$C$505,$A56,Invoices!$M$6:$M$505,"&gt;0"))</f>
        <v/>
      </c>
      <c r="L56" s="39" t="str">
        <f aca="false">IF($A56="","",_xlfn.MAXIFS(Invoices!$M$6:$M$505,Invoices!$C$6:$C$505,$A56))</f>
        <v/>
      </c>
      <c r="M56" s="8" t="str">
        <f aca="false">IF($A56="","",IF(K56&gt;0,"Overdue",IF(J56&gt;0,"Outstanding","Clear")))</f>
        <v/>
      </c>
      <c r="N56" s="8" t="str">
        <f aca="false">IF($A56="","",J56+ROW()/1000000)</f>
        <v/>
      </c>
    </row>
    <row r="57" customFormat="false" ht="15" hidden="false" customHeight="false" outlineLevel="0" collapsed="false">
      <c r="A57" s="7"/>
      <c r="B57" s="7"/>
      <c r="C57" s="7"/>
      <c r="D57" s="7"/>
      <c r="E57" s="7"/>
      <c r="F57" s="7"/>
      <c r="G57" s="7"/>
      <c r="H57" s="38" t="str">
        <f aca="false">IF($A57="","",SUMIFS(Invoices!$J$6:$J$505,Invoices!$C$6:$C$505,$A57))</f>
        <v/>
      </c>
      <c r="I57" s="38" t="str">
        <f aca="false">IF($A57="","",SUMIFS(Invoices!$K$6:$K$505,Invoices!$C$6:$C$505,$A57))</f>
        <v/>
      </c>
      <c r="J57" s="38" t="str">
        <f aca="false">IF($A57="","",ROUND(H57-I57,2))</f>
        <v/>
      </c>
      <c r="K57" s="38" t="str">
        <f aca="false">IF($A57="","",SUMIFS(Invoices!$L$6:$L$505,Invoices!$C$6:$C$505,$A57,Invoices!$M$6:$M$505,"&gt;0"))</f>
        <v/>
      </c>
      <c r="L57" s="39" t="str">
        <f aca="false">IF($A57="","",_xlfn.MAXIFS(Invoices!$M$6:$M$505,Invoices!$C$6:$C$505,$A57))</f>
        <v/>
      </c>
      <c r="M57" s="8" t="str">
        <f aca="false">IF($A57="","",IF(K57&gt;0,"Overdue",IF(J57&gt;0,"Outstanding","Clear")))</f>
        <v/>
      </c>
      <c r="N57" s="8" t="str">
        <f aca="false">IF($A57="","",J57+ROW()/1000000)</f>
        <v/>
      </c>
    </row>
    <row r="58" customFormat="false" ht="15" hidden="false" customHeight="false" outlineLevel="0" collapsed="false">
      <c r="A58" s="7"/>
      <c r="B58" s="7"/>
      <c r="C58" s="7"/>
      <c r="D58" s="7"/>
      <c r="E58" s="7"/>
      <c r="F58" s="7"/>
      <c r="G58" s="7"/>
      <c r="H58" s="38" t="str">
        <f aca="false">IF($A58="","",SUMIFS(Invoices!$J$6:$J$505,Invoices!$C$6:$C$505,$A58))</f>
        <v/>
      </c>
      <c r="I58" s="38" t="str">
        <f aca="false">IF($A58="","",SUMIFS(Invoices!$K$6:$K$505,Invoices!$C$6:$C$505,$A58))</f>
        <v/>
      </c>
      <c r="J58" s="38" t="str">
        <f aca="false">IF($A58="","",ROUND(H58-I58,2))</f>
        <v/>
      </c>
      <c r="K58" s="38" t="str">
        <f aca="false">IF($A58="","",SUMIFS(Invoices!$L$6:$L$505,Invoices!$C$6:$C$505,$A58,Invoices!$M$6:$M$505,"&gt;0"))</f>
        <v/>
      </c>
      <c r="L58" s="39" t="str">
        <f aca="false">IF($A58="","",_xlfn.MAXIFS(Invoices!$M$6:$M$505,Invoices!$C$6:$C$505,$A58))</f>
        <v/>
      </c>
      <c r="M58" s="8" t="str">
        <f aca="false">IF($A58="","",IF(K58&gt;0,"Overdue",IF(J58&gt;0,"Outstanding","Clear")))</f>
        <v/>
      </c>
      <c r="N58" s="8" t="str">
        <f aca="false">IF($A58="","",J58+ROW()/1000000)</f>
        <v/>
      </c>
    </row>
    <row r="59" customFormat="false" ht="15" hidden="false" customHeight="false" outlineLevel="0" collapsed="false">
      <c r="A59" s="7"/>
      <c r="B59" s="7"/>
      <c r="C59" s="7"/>
      <c r="D59" s="7"/>
      <c r="E59" s="7"/>
      <c r="F59" s="7"/>
      <c r="G59" s="7"/>
      <c r="H59" s="38" t="str">
        <f aca="false">IF($A59="","",SUMIFS(Invoices!$J$6:$J$505,Invoices!$C$6:$C$505,$A59))</f>
        <v/>
      </c>
      <c r="I59" s="38" t="str">
        <f aca="false">IF($A59="","",SUMIFS(Invoices!$K$6:$K$505,Invoices!$C$6:$C$505,$A59))</f>
        <v/>
      </c>
      <c r="J59" s="38" t="str">
        <f aca="false">IF($A59="","",ROUND(H59-I59,2))</f>
        <v/>
      </c>
      <c r="K59" s="38" t="str">
        <f aca="false">IF($A59="","",SUMIFS(Invoices!$L$6:$L$505,Invoices!$C$6:$C$505,$A59,Invoices!$M$6:$M$505,"&gt;0"))</f>
        <v/>
      </c>
      <c r="L59" s="39" t="str">
        <f aca="false">IF($A59="","",_xlfn.MAXIFS(Invoices!$M$6:$M$505,Invoices!$C$6:$C$505,$A59))</f>
        <v/>
      </c>
      <c r="M59" s="8" t="str">
        <f aca="false">IF($A59="","",IF(K59&gt;0,"Overdue",IF(J59&gt;0,"Outstanding","Clear")))</f>
        <v/>
      </c>
      <c r="N59" s="8" t="str">
        <f aca="false">IF($A59="","",J59+ROW()/1000000)</f>
        <v/>
      </c>
    </row>
    <row r="60" customFormat="false" ht="15" hidden="false" customHeight="false" outlineLevel="0" collapsed="false">
      <c r="A60" s="7"/>
      <c r="B60" s="7"/>
      <c r="C60" s="7"/>
      <c r="D60" s="7"/>
      <c r="E60" s="7"/>
      <c r="F60" s="7"/>
      <c r="G60" s="7"/>
      <c r="H60" s="38" t="str">
        <f aca="false">IF($A60="","",SUMIFS(Invoices!$J$6:$J$505,Invoices!$C$6:$C$505,$A60))</f>
        <v/>
      </c>
      <c r="I60" s="38" t="str">
        <f aca="false">IF($A60="","",SUMIFS(Invoices!$K$6:$K$505,Invoices!$C$6:$C$505,$A60))</f>
        <v/>
      </c>
      <c r="J60" s="38" t="str">
        <f aca="false">IF($A60="","",ROUND(H60-I60,2))</f>
        <v/>
      </c>
      <c r="K60" s="38" t="str">
        <f aca="false">IF($A60="","",SUMIFS(Invoices!$L$6:$L$505,Invoices!$C$6:$C$505,$A60,Invoices!$M$6:$M$505,"&gt;0"))</f>
        <v/>
      </c>
      <c r="L60" s="39" t="str">
        <f aca="false">IF($A60="","",_xlfn.MAXIFS(Invoices!$M$6:$M$505,Invoices!$C$6:$C$505,$A60))</f>
        <v/>
      </c>
      <c r="M60" s="8" t="str">
        <f aca="false">IF($A60="","",IF(K60&gt;0,"Overdue",IF(J60&gt;0,"Outstanding","Clear")))</f>
        <v/>
      </c>
      <c r="N60" s="8" t="str">
        <f aca="false">IF($A60="","",J60+ROW()/1000000)</f>
        <v/>
      </c>
    </row>
    <row r="61" customFormat="false" ht="15" hidden="false" customHeight="false" outlineLevel="0" collapsed="false">
      <c r="A61" s="7"/>
      <c r="B61" s="7"/>
      <c r="C61" s="7"/>
      <c r="D61" s="7"/>
      <c r="E61" s="7"/>
      <c r="F61" s="7"/>
      <c r="G61" s="7"/>
      <c r="H61" s="38" t="str">
        <f aca="false">IF($A61="","",SUMIFS(Invoices!$J$6:$J$505,Invoices!$C$6:$C$505,$A61))</f>
        <v/>
      </c>
      <c r="I61" s="38" t="str">
        <f aca="false">IF($A61="","",SUMIFS(Invoices!$K$6:$K$505,Invoices!$C$6:$C$505,$A61))</f>
        <v/>
      </c>
      <c r="J61" s="38" t="str">
        <f aca="false">IF($A61="","",ROUND(H61-I61,2))</f>
        <v/>
      </c>
      <c r="K61" s="38" t="str">
        <f aca="false">IF($A61="","",SUMIFS(Invoices!$L$6:$L$505,Invoices!$C$6:$C$505,$A61,Invoices!$M$6:$M$505,"&gt;0"))</f>
        <v/>
      </c>
      <c r="L61" s="39" t="str">
        <f aca="false">IF($A61="","",_xlfn.MAXIFS(Invoices!$M$6:$M$505,Invoices!$C$6:$C$505,$A61))</f>
        <v/>
      </c>
      <c r="M61" s="8" t="str">
        <f aca="false">IF($A61="","",IF(K61&gt;0,"Overdue",IF(J61&gt;0,"Outstanding","Clear")))</f>
        <v/>
      </c>
      <c r="N61" s="8" t="str">
        <f aca="false">IF($A61="","",J61+ROW()/1000000)</f>
        <v/>
      </c>
    </row>
    <row r="62" customFormat="false" ht="15" hidden="false" customHeight="false" outlineLevel="0" collapsed="false">
      <c r="A62" s="7"/>
      <c r="B62" s="7"/>
      <c r="C62" s="7"/>
      <c r="D62" s="7"/>
      <c r="E62" s="7"/>
      <c r="F62" s="7"/>
      <c r="G62" s="7"/>
      <c r="H62" s="38" t="str">
        <f aca="false">IF($A62="","",SUMIFS(Invoices!$J$6:$J$505,Invoices!$C$6:$C$505,$A62))</f>
        <v/>
      </c>
      <c r="I62" s="38" t="str">
        <f aca="false">IF($A62="","",SUMIFS(Invoices!$K$6:$K$505,Invoices!$C$6:$C$505,$A62))</f>
        <v/>
      </c>
      <c r="J62" s="38" t="str">
        <f aca="false">IF($A62="","",ROUND(H62-I62,2))</f>
        <v/>
      </c>
      <c r="K62" s="38" t="str">
        <f aca="false">IF($A62="","",SUMIFS(Invoices!$L$6:$L$505,Invoices!$C$6:$C$505,$A62,Invoices!$M$6:$M$505,"&gt;0"))</f>
        <v/>
      </c>
      <c r="L62" s="39" t="str">
        <f aca="false">IF($A62="","",_xlfn.MAXIFS(Invoices!$M$6:$M$505,Invoices!$C$6:$C$505,$A62))</f>
        <v/>
      </c>
      <c r="M62" s="8" t="str">
        <f aca="false">IF($A62="","",IF(K62&gt;0,"Overdue",IF(J62&gt;0,"Outstanding","Clear")))</f>
        <v/>
      </c>
      <c r="N62" s="8" t="str">
        <f aca="false">IF($A62="","",J62+ROW()/1000000)</f>
        <v/>
      </c>
    </row>
    <row r="63" customFormat="false" ht="15" hidden="false" customHeight="false" outlineLevel="0" collapsed="false">
      <c r="A63" s="7"/>
      <c r="B63" s="7"/>
      <c r="C63" s="7"/>
      <c r="D63" s="7"/>
      <c r="E63" s="7"/>
      <c r="F63" s="7"/>
      <c r="G63" s="7"/>
      <c r="H63" s="38" t="str">
        <f aca="false">IF($A63="","",SUMIFS(Invoices!$J$6:$J$505,Invoices!$C$6:$C$505,$A63))</f>
        <v/>
      </c>
      <c r="I63" s="38" t="str">
        <f aca="false">IF($A63="","",SUMIFS(Invoices!$K$6:$K$505,Invoices!$C$6:$C$505,$A63))</f>
        <v/>
      </c>
      <c r="J63" s="38" t="str">
        <f aca="false">IF($A63="","",ROUND(H63-I63,2))</f>
        <v/>
      </c>
      <c r="K63" s="38" t="str">
        <f aca="false">IF($A63="","",SUMIFS(Invoices!$L$6:$L$505,Invoices!$C$6:$C$505,$A63,Invoices!$M$6:$M$505,"&gt;0"))</f>
        <v/>
      </c>
      <c r="L63" s="39" t="str">
        <f aca="false">IF($A63="","",_xlfn.MAXIFS(Invoices!$M$6:$M$505,Invoices!$C$6:$C$505,$A63))</f>
        <v/>
      </c>
      <c r="M63" s="8" t="str">
        <f aca="false">IF($A63="","",IF(K63&gt;0,"Overdue",IF(J63&gt;0,"Outstanding","Clear")))</f>
        <v/>
      </c>
      <c r="N63" s="8" t="str">
        <f aca="false">IF($A63="","",J63+ROW()/1000000)</f>
        <v/>
      </c>
    </row>
    <row r="64" customFormat="false" ht="15" hidden="false" customHeight="false" outlineLevel="0" collapsed="false">
      <c r="A64" s="7"/>
      <c r="B64" s="7"/>
      <c r="C64" s="7"/>
      <c r="D64" s="7"/>
      <c r="E64" s="7"/>
      <c r="F64" s="7"/>
      <c r="G64" s="7"/>
      <c r="H64" s="38" t="str">
        <f aca="false">IF($A64="","",SUMIFS(Invoices!$J$6:$J$505,Invoices!$C$6:$C$505,$A64))</f>
        <v/>
      </c>
      <c r="I64" s="38" t="str">
        <f aca="false">IF($A64="","",SUMIFS(Invoices!$K$6:$K$505,Invoices!$C$6:$C$505,$A64))</f>
        <v/>
      </c>
      <c r="J64" s="38" t="str">
        <f aca="false">IF($A64="","",ROUND(H64-I64,2))</f>
        <v/>
      </c>
      <c r="K64" s="38" t="str">
        <f aca="false">IF($A64="","",SUMIFS(Invoices!$L$6:$L$505,Invoices!$C$6:$C$505,$A64,Invoices!$M$6:$M$505,"&gt;0"))</f>
        <v/>
      </c>
      <c r="L64" s="39" t="str">
        <f aca="false">IF($A64="","",_xlfn.MAXIFS(Invoices!$M$6:$M$505,Invoices!$C$6:$C$505,$A64))</f>
        <v/>
      </c>
      <c r="M64" s="8" t="str">
        <f aca="false">IF($A64="","",IF(K64&gt;0,"Overdue",IF(J64&gt;0,"Outstanding","Clear")))</f>
        <v/>
      </c>
      <c r="N64" s="8" t="str">
        <f aca="false">IF($A64="","",J64+ROW()/1000000)</f>
        <v/>
      </c>
    </row>
    <row r="65" customFormat="false" ht="15" hidden="false" customHeight="false" outlineLevel="0" collapsed="false">
      <c r="A65" s="7"/>
      <c r="B65" s="7"/>
      <c r="C65" s="7"/>
      <c r="D65" s="7"/>
      <c r="E65" s="7"/>
      <c r="F65" s="7"/>
      <c r="G65" s="7"/>
      <c r="H65" s="38" t="str">
        <f aca="false">IF($A65="","",SUMIFS(Invoices!$J$6:$J$505,Invoices!$C$6:$C$505,$A65))</f>
        <v/>
      </c>
      <c r="I65" s="38" t="str">
        <f aca="false">IF($A65="","",SUMIFS(Invoices!$K$6:$K$505,Invoices!$C$6:$C$505,$A65))</f>
        <v/>
      </c>
      <c r="J65" s="38" t="str">
        <f aca="false">IF($A65="","",ROUND(H65-I65,2))</f>
        <v/>
      </c>
      <c r="K65" s="38" t="str">
        <f aca="false">IF($A65="","",SUMIFS(Invoices!$L$6:$L$505,Invoices!$C$6:$C$505,$A65,Invoices!$M$6:$M$505,"&gt;0"))</f>
        <v/>
      </c>
      <c r="L65" s="39" t="str">
        <f aca="false">IF($A65="","",_xlfn.MAXIFS(Invoices!$M$6:$M$505,Invoices!$C$6:$C$505,$A65))</f>
        <v/>
      </c>
      <c r="M65" s="8" t="str">
        <f aca="false">IF($A65="","",IF(K65&gt;0,"Overdue",IF(J65&gt;0,"Outstanding","Clear")))</f>
        <v/>
      </c>
      <c r="N65" s="8" t="str">
        <f aca="false">IF($A65="","",J65+ROW()/1000000)</f>
        <v/>
      </c>
    </row>
    <row r="66" customFormat="false" ht="15" hidden="false" customHeight="false" outlineLevel="0" collapsed="false">
      <c r="A66" s="7"/>
      <c r="B66" s="7"/>
      <c r="C66" s="7"/>
      <c r="D66" s="7"/>
      <c r="E66" s="7"/>
      <c r="F66" s="7"/>
      <c r="G66" s="7"/>
      <c r="H66" s="38" t="str">
        <f aca="false">IF($A66="","",SUMIFS(Invoices!$J$6:$J$505,Invoices!$C$6:$C$505,$A66))</f>
        <v/>
      </c>
      <c r="I66" s="38" t="str">
        <f aca="false">IF($A66="","",SUMIFS(Invoices!$K$6:$K$505,Invoices!$C$6:$C$505,$A66))</f>
        <v/>
      </c>
      <c r="J66" s="38" t="str">
        <f aca="false">IF($A66="","",ROUND(H66-I66,2))</f>
        <v/>
      </c>
      <c r="K66" s="38" t="str">
        <f aca="false">IF($A66="","",SUMIFS(Invoices!$L$6:$L$505,Invoices!$C$6:$C$505,$A66,Invoices!$M$6:$M$505,"&gt;0"))</f>
        <v/>
      </c>
      <c r="L66" s="39" t="str">
        <f aca="false">IF($A66="","",_xlfn.MAXIFS(Invoices!$M$6:$M$505,Invoices!$C$6:$C$505,$A66))</f>
        <v/>
      </c>
      <c r="M66" s="8" t="str">
        <f aca="false">IF($A66="","",IF(K66&gt;0,"Overdue",IF(J66&gt;0,"Outstanding","Clear")))</f>
        <v/>
      </c>
      <c r="N66" s="8" t="str">
        <f aca="false">IF($A66="","",J66+ROW()/1000000)</f>
        <v/>
      </c>
    </row>
    <row r="67" customFormat="false" ht="15" hidden="false" customHeight="false" outlineLevel="0" collapsed="false">
      <c r="A67" s="7"/>
      <c r="B67" s="7"/>
      <c r="C67" s="7"/>
      <c r="D67" s="7"/>
      <c r="E67" s="7"/>
      <c r="F67" s="7"/>
      <c r="G67" s="7"/>
      <c r="H67" s="38" t="str">
        <f aca="false">IF($A67="","",SUMIFS(Invoices!$J$6:$J$505,Invoices!$C$6:$C$505,$A67))</f>
        <v/>
      </c>
      <c r="I67" s="38" t="str">
        <f aca="false">IF($A67="","",SUMIFS(Invoices!$K$6:$K$505,Invoices!$C$6:$C$505,$A67))</f>
        <v/>
      </c>
      <c r="J67" s="38" t="str">
        <f aca="false">IF($A67="","",ROUND(H67-I67,2))</f>
        <v/>
      </c>
      <c r="K67" s="38" t="str">
        <f aca="false">IF($A67="","",SUMIFS(Invoices!$L$6:$L$505,Invoices!$C$6:$C$505,$A67,Invoices!$M$6:$M$505,"&gt;0"))</f>
        <v/>
      </c>
      <c r="L67" s="39" t="str">
        <f aca="false">IF($A67="","",_xlfn.MAXIFS(Invoices!$M$6:$M$505,Invoices!$C$6:$C$505,$A67))</f>
        <v/>
      </c>
      <c r="M67" s="8" t="str">
        <f aca="false">IF($A67="","",IF(K67&gt;0,"Overdue",IF(J67&gt;0,"Outstanding","Clear")))</f>
        <v/>
      </c>
      <c r="N67" s="8" t="str">
        <f aca="false">IF($A67="","",J67+ROW()/1000000)</f>
        <v/>
      </c>
    </row>
    <row r="68" customFormat="false" ht="15" hidden="false" customHeight="false" outlineLevel="0" collapsed="false">
      <c r="A68" s="7"/>
      <c r="B68" s="7"/>
      <c r="C68" s="7"/>
      <c r="D68" s="7"/>
      <c r="E68" s="7"/>
      <c r="F68" s="7"/>
      <c r="G68" s="7"/>
      <c r="H68" s="38" t="str">
        <f aca="false">IF($A68="","",SUMIFS(Invoices!$J$6:$J$505,Invoices!$C$6:$C$505,$A68))</f>
        <v/>
      </c>
      <c r="I68" s="38" t="str">
        <f aca="false">IF($A68="","",SUMIFS(Invoices!$K$6:$K$505,Invoices!$C$6:$C$505,$A68))</f>
        <v/>
      </c>
      <c r="J68" s="38" t="str">
        <f aca="false">IF($A68="","",ROUND(H68-I68,2))</f>
        <v/>
      </c>
      <c r="K68" s="38" t="str">
        <f aca="false">IF($A68="","",SUMIFS(Invoices!$L$6:$L$505,Invoices!$C$6:$C$505,$A68,Invoices!$M$6:$M$505,"&gt;0"))</f>
        <v/>
      </c>
      <c r="L68" s="39" t="str">
        <f aca="false">IF($A68="","",_xlfn.MAXIFS(Invoices!$M$6:$M$505,Invoices!$C$6:$C$505,$A68))</f>
        <v/>
      </c>
      <c r="M68" s="8" t="str">
        <f aca="false">IF($A68="","",IF(K68&gt;0,"Overdue",IF(J68&gt;0,"Outstanding","Clear")))</f>
        <v/>
      </c>
      <c r="N68" s="8" t="str">
        <f aca="false">IF($A68="","",J68+ROW()/1000000)</f>
        <v/>
      </c>
    </row>
    <row r="69" customFormat="false" ht="15" hidden="false" customHeight="false" outlineLevel="0" collapsed="false">
      <c r="A69" s="7"/>
      <c r="B69" s="7"/>
      <c r="C69" s="7"/>
      <c r="D69" s="7"/>
      <c r="E69" s="7"/>
      <c r="F69" s="7"/>
      <c r="G69" s="7"/>
      <c r="H69" s="38" t="str">
        <f aca="false">IF($A69="","",SUMIFS(Invoices!$J$6:$J$505,Invoices!$C$6:$C$505,$A69))</f>
        <v/>
      </c>
      <c r="I69" s="38" t="str">
        <f aca="false">IF($A69="","",SUMIFS(Invoices!$K$6:$K$505,Invoices!$C$6:$C$505,$A69))</f>
        <v/>
      </c>
      <c r="J69" s="38" t="str">
        <f aca="false">IF($A69="","",ROUND(H69-I69,2))</f>
        <v/>
      </c>
      <c r="K69" s="38" t="str">
        <f aca="false">IF($A69="","",SUMIFS(Invoices!$L$6:$L$505,Invoices!$C$6:$C$505,$A69,Invoices!$M$6:$M$505,"&gt;0"))</f>
        <v/>
      </c>
      <c r="L69" s="39" t="str">
        <f aca="false">IF($A69="","",_xlfn.MAXIFS(Invoices!$M$6:$M$505,Invoices!$C$6:$C$505,$A69))</f>
        <v/>
      </c>
      <c r="M69" s="8" t="str">
        <f aca="false">IF($A69="","",IF(K69&gt;0,"Overdue",IF(J69&gt;0,"Outstanding","Clear")))</f>
        <v/>
      </c>
      <c r="N69" s="8" t="str">
        <f aca="false">IF($A69="","",J69+ROW()/1000000)</f>
        <v/>
      </c>
    </row>
    <row r="70" customFormat="false" ht="15" hidden="false" customHeight="false" outlineLevel="0" collapsed="false">
      <c r="A70" s="7"/>
      <c r="B70" s="7"/>
      <c r="C70" s="7"/>
      <c r="D70" s="7"/>
      <c r="E70" s="7"/>
      <c r="F70" s="7"/>
      <c r="G70" s="7"/>
      <c r="H70" s="38" t="str">
        <f aca="false">IF($A70="","",SUMIFS(Invoices!$J$6:$J$505,Invoices!$C$6:$C$505,$A70))</f>
        <v/>
      </c>
      <c r="I70" s="38" t="str">
        <f aca="false">IF($A70="","",SUMIFS(Invoices!$K$6:$K$505,Invoices!$C$6:$C$505,$A70))</f>
        <v/>
      </c>
      <c r="J70" s="38" t="str">
        <f aca="false">IF($A70="","",ROUND(H70-I70,2))</f>
        <v/>
      </c>
      <c r="K70" s="38" t="str">
        <f aca="false">IF($A70="","",SUMIFS(Invoices!$L$6:$L$505,Invoices!$C$6:$C$505,$A70,Invoices!$M$6:$M$505,"&gt;0"))</f>
        <v/>
      </c>
      <c r="L70" s="39" t="str">
        <f aca="false">IF($A70="","",_xlfn.MAXIFS(Invoices!$M$6:$M$505,Invoices!$C$6:$C$505,$A70))</f>
        <v/>
      </c>
      <c r="M70" s="8" t="str">
        <f aca="false">IF($A70="","",IF(K70&gt;0,"Overdue",IF(J70&gt;0,"Outstanding","Clear")))</f>
        <v/>
      </c>
      <c r="N70" s="8" t="str">
        <f aca="false">IF($A70="","",J70+ROW()/1000000)</f>
        <v/>
      </c>
    </row>
    <row r="71" customFormat="false" ht="15" hidden="false" customHeight="false" outlineLevel="0" collapsed="false">
      <c r="A71" s="7"/>
      <c r="B71" s="7"/>
      <c r="C71" s="7"/>
      <c r="D71" s="7"/>
      <c r="E71" s="7"/>
      <c r="F71" s="7"/>
      <c r="G71" s="7"/>
      <c r="H71" s="38" t="str">
        <f aca="false">IF($A71="","",SUMIFS(Invoices!$J$6:$J$505,Invoices!$C$6:$C$505,$A71))</f>
        <v/>
      </c>
      <c r="I71" s="38" t="str">
        <f aca="false">IF($A71="","",SUMIFS(Invoices!$K$6:$K$505,Invoices!$C$6:$C$505,$A71))</f>
        <v/>
      </c>
      <c r="J71" s="38" t="str">
        <f aca="false">IF($A71="","",ROUND(H71-I71,2))</f>
        <v/>
      </c>
      <c r="K71" s="38" t="str">
        <f aca="false">IF($A71="","",SUMIFS(Invoices!$L$6:$L$505,Invoices!$C$6:$C$505,$A71,Invoices!$M$6:$M$505,"&gt;0"))</f>
        <v/>
      </c>
      <c r="L71" s="39" t="str">
        <f aca="false">IF($A71="","",_xlfn.MAXIFS(Invoices!$M$6:$M$505,Invoices!$C$6:$C$505,$A71))</f>
        <v/>
      </c>
      <c r="M71" s="8" t="str">
        <f aca="false">IF($A71="","",IF(K71&gt;0,"Overdue",IF(J71&gt;0,"Outstanding","Clear")))</f>
        <v/>
      </c>
      <c r="N71" s="8" t="str">
        <f aca="false">IF($A71="","",J71+ROW()/1000000)</f>
        <v/>
      </c>
    </row>
    <row r="72" customFormat="false" ht="15" hidden="false" customHeight="false" outlineLevel="0" collapsed="false">
      <c r="A72" s="7"/>
      <c r="B72" s="7"/>
      <c r="C72" s="7"/>
      <c r="D72" s="7"/>
      <c r="E72" s="7"/>
      <c r="F72" s="7"/>
      <c r="G72" s="7"/>
      <c r="H72" s="38" t="str">
        <f aca="false">IF($A72="","",SUMIFS(Invoices!$J$6:$J$505,Invoices!$C$6:$C$505,$A72))</f>
        <v/>
      </c>
      <c r="I72" s="38" t="str">
        <f aca="false">IF($A72="","",SUMIFS(Invoices!$K$6:$K$505,Invoices!$C$6:$C$505,$A72))</f>
        <v/>
      </c>
      <c r="J72" s="38" t="str">
        <f aca="false">IF($A72="","",ROUND(H72-I72,2))</f>
        <v/>
      </c>
      <c r="K72" s="38" t="str">
        <f aca="false">IF($A72="","",SUMIFS(Invoices!$L$6:$L$505,Invoices!$C$6:$C$505,$A72,Invoices!$M$6:$M$505,"&gt;0"))</f>
        <v/>
      </c>
      <c r="L72" s="39" t="str">
        <f aca="false">IF($A72="","",_xlfn.MAXIFS(Invoices!$M$6:$M$505,Invoices!$C$6:$C$505,$A72))</f>
        <v/>
      </c>
      <c r="M72" s="8" t="str">
        <f aca="false">IF($A72="","",IF(K72&gt;0,"Overdue",IF(J72&gt;0,"Outstanding","Clear")))</f>
        <v/>
      </c>
      <c r="N72" s="8" t="str">
        <f aca="false">IF($A72="","",J72+ROW()/1000000)</f>
        <v/>
      </c>
    </row>
    <row r="73" customFormat="false" ht="15" hidden="false" customHeight="false" outlineLevel="0" collapsed="false">
      <c r="A73" s="7"/>
      <c r="B73" s="7"/>
      <c r="C73" s="7"/>
      <c r="D73" s="7"/>
      <c r="E73" s="7"/>
      <c r="F73" s="7"/>
      <c r="G73" s="7"/>
      <c r="H73" s="38" t="str">
        <f aca="false">IF($A73="","",SUMIFS(Invoices!$J$6:$J$505,Invoices!$C$6:$C$505,$A73))</f>
        <v/>
      </c>
      <c r="I73" s="38" t="str">
        <f aca="false">IF($A73="","",SUMIFS(Invoices!$K$6:$K$505,Invoices!$C$6:$C$505,$A73))</f>
        <v/>
      </c>
      <c r="J73" s="38" t="str">
        <f aca="false">IF($A73="","",ROUND(H73-I73,2))</f>
        <v/>
      </c>
      <c r="K73" s="38" t="str">
        <f aca="false">IF($A73="","",SUMIFS(Invoices!$L$6:$L$505,Invoices!$C$6:$C$505,$A73,Invoices!$M$6:$M$505,"&gt;0"))</f>
        <v/>
      </c>
      <c r="L73" s="39" t="str">
        <f aca="false">IF($A73="","",_xlfn.MAXIFS(Invoices!$M$6:$M$505,Invoices!$C$6:$C$505,$A73))</f>
        <v/>
      </c>
      <c r="M73" s="8" t="str">
        <f aca="false">IF($A73="","",IF(K73&gt;0,"Overdue",IF(J73&gt;0,"Outstanding","Clear")))</f>
        <v/>
      </c>
      <c r="N73" s="8" t="str">
        <f aca="false">IF($A73="","",J73+ROW()/1000000)</f>
        <v/>
      </c>
    </row>
    <row r="74" customFormat="false" ht="15" hidden="false" customHeight="false" outlineLevel="0" collapsed="false">
      <c r="A74" s="7"/>
      <c r="B74" s="7"/>
      <c r="C74" s="7"/>
      <c r="D74" s="7"/>
      <c r="E74" s="7"/>
      <c r="F74" s="7"/>
      <c r="G74" s="7"/>
      <c r="H74" s="38" t="str">
        <f aca="false">IF($A74="","",SUMIFS(Invoices!$J$6:$J$505,Invoices!$C$6:$C$505,$A74))</f>
        <v/>
      </c>
      <c r="I74" s="38" t="str">
        <f aca="false">IF($A74="","",SUMIFS(Invoices!$K$6:$K$505,Invoices!$C$6:$C$505,$A74))</f>
        <v/>
      </c>
      <c r="J74" s="38" t="str">
        <f aca="false">IF($A74="","",ROUND(H74-I74,2))</f>
        <v/>
      </c>
      <c r="K74" s="38" t="str">
        <f aca="false">IF($A74="","",SUMIFS(Invoices!$L$6:$L$505,Invoices!$C$6:$C$505,$A74,Invoices!$M$6:$M$505,"&gt;0"))</f>
        <v/>
      </c>
      <c r="L74" s="39" t="str">
        <f aca="false">IF($A74="","",_xlfn.MAXIFS(Invoices!$M$6:$M$505,Invoices!$C$6:$C$505,$A74))</f>
        <v/>
      </c>
      <c r="M74" s="8" t="str">
        <f aca="false">IF($A74="","",IF(K74&gt;0,"Overdue",IF(J74&gt;0,"Outstanding","Clear")))</f>
        <v/>
      </c>
      <c r="N74" s="8" t="str">
        <f aca="false">IF($A74="","",J74+ROW()/1000000)</f>
        <v/>
      </c>
    </row>
    <row r="75" customFormat="false" ht="15" hidden="false" customHeight="false" outlineLevel="0" collapsed="false">
      <c r="A75" s="7"/>
      <c r="B75" s="7"/>
      <c r="C75" s="7"/>
      <c r="D75" s="7"/>
      <c r="E75" s="7"/>
      <c r="F75" s="7"/>
      <c r="G75" s="7"/>
      <c r="H75" s="38" t="str">
        <f aca="false">IF($A75="","",SUMIFS(Invoices!$J$6:$J$505,Invoices!$C$6:$C$505,$A75))</f>
        <v/>
      </c>
      <c r="I75" s="38" t="str">
        <f aca="false">IF($A75="","",SUMIFS(Invoices!$K$6:$K$505,Invoices!$C$6:$C$505,$A75))</f>
        <v/>
      </c>
      <c r="J75" s="38" t="str">
        <f aca="false">IF($A75="","",ROUND(H75-I75,2))</f>
        <v/>
      </c>
      <c r="K75" s="38" t="str">
        <f aca="false">IF($A75="","",SUMIFS(Invoices!$L$6:$L$505,Invoices!$C$6:$C$505,$A75,Invoices!$M$6:$M$505,"&gt;0"))</f>
        <v/>
      </c>
      <c r="L75" s="39" t="str">
        <f aca="false">IF($A75="","",_xlfn.MAXIFS(Invoices!$M$6:$M$505,Invoices!$C$6:$C$505,$A75))</f>
        <v/>
      </c>
      <c r="M75" s="8" t="str">
        <f aca="false">IF($A75="","",IF(K75&gt;0,"Overdue",IF(J75&gt;0,"Outstanding","Clear")))</f>
        <v/>
      </c>
      <c r="N75" s="8" t="str">
        <f aca="false">IF($A75="","",J75+ROW()/1000000)</f>
        <v/>
      </c>
    </row>
    <row r="76" customFormat="false" ht="15" hidden="false" customHeight="false" outlineLevel="0" collapsed="false">
      <c r="A76" s="7"/>
      <c r="B76" s="7"/>
      <c r="C76" s="7"/>
      <c r="D76" s="7"/>
      <c r="E76" s="7"/>
      <c r="F76" s="7"/>
      <c r="G76" s="7"/>
      <c r="H76" s="38" t="str">
        <f aca="false">IF($A76="","",SUMIFS(Invoices!$J$6:$J$505,Invoices!$C$6:$C$505,$A76))</f>
        <v/>
      </c>
      <c r="I76" s="38" t="str">
        <f aca="false">IF($A76="","",SUMIFS(Invoices!$K$6:$K$505,Invoices!$C$6:$C$505,$A76))</f>
        <v/>
      </c>
      <c r="J76" s="38" t="str">
        <f aca="false">IF($A76="","",ROUND(H76-I76,2))</f>
        <v/>
      </c>
      <c r="K76" s="38" t="str">
        <f aca="false">IF($A76="","",SUMIFS(Invoices!$L$6:$L$505,Invoices!$C$6:$C$505,$A76,Invoices!$M$6:$M$505,"&gt;0"))</f>
        <v/>
      </c>
      <c r="L76" s="39" t="str">
        <f aca="false">IF($A76="","",_xlfn.MAXIFS(Invoices!$M$6:$M$505,Invoices!$C$6:$C$505,$A76))</f>
        <v/>
      </c>
      <c r="M76" s="8" t="str">
        <f aca="false">IF($A76="","",IF(K76&gt;0,"Overdue",IF(J76&gt;0,"Outstanding","Clear")))</f>
        <v/>
      </c>
      <c r="N76" s="8" t="str">
        <f aca="false">IF($A76="","",J76+ROW()/1000000)</f>
        <v/>
      </c>
    </row>
    <row r="77" customFormat="false" ht="15" hidden="false" customHeight="false" outlineLevel="0" collapsed="false">
      <c r="A77" s="7"/>
      <c r="B77" s="7"/>
      <c r="C77" s="7"/>
      <c r="D77" s="7"/>
      <c r="E77" s="7"/>
      <c r="F77" s="7"/>
      <c r="G77" s="7"/>
      <c r="H77" s="38" t="str">
        <f aca="false">IF($A77="","",SUMIFS(Invoices!$J$6:$J$505,Invoices!$C$6:$C$505,$A77))</f>
        <v/>
      </c>
      <c r="I77" s="38" t="str">
        <f aca="false">IF($A77="","",SUMIFS(Invoices!$K$6:$K$505,Invoices!$C$6:$C$505,$A77))</f>
        <v/>
      </c>
      <c r="J77" s="38" t="str">
        <f aca="false">IF($A77="","",ROUND(H77-I77,2))</f>
        <v/>
      </c>
      <c r="K77" s="38" t="str">
        <f aca="false">IF($A77="","",SUMIFS(Invoices!$L$6:$L$505,Invoices!$C$6:$C$505,$A77,Invoices!$M$6:$M$505,"&gt;0"))</f>
        <v/>
      </c>
      <c r="L77" s="39" t="str">
        <f aca="false">IF($A77="","",_xlfn.MAXIFS(Invoices!$M$6:$M$505,Invoices!$C$6:$C$505,$A77))</f>
        <v/>
      </c>
      <c r="M77" s="8" t="str">
        <f aca="false">IF($A77="","",IF(K77&gt;0,"Overdue",IF(J77&gt;0,"Outstanding","Clear")))</f>
        <v/>
      </c>
      <c r="N77" s="8" t="str">
        <f aca="false">IF($A77="","",J77+ROW()/1000000)</f>
        <v/>
      </c>
    </row>
    <row r="78" customFormat="false" ht="15" hidden="false" customHeight="false" outlineLevel="0" collapsed="false">
      <c r="A78" s="7"/>
      <c r="B78" s="7"/>
      <c r="C78" s="7"/>
      <c r="D78" s="7"/>
      <c r="E78" s="7"/>
      <c r="F78" s="7"/>
      <c r="G78" s="7"/>
      <c r="H78" s="38" t="str">
        <f aca="false">IF($A78="","",SUMIFS(Invoices!$J$6:$J$505,Invoices!$C$6:$C$505,$A78))</f>
        <v/>
      </c>
      <c r="I78" s="38" t="str">
        <f aca="false">IF($A78="","",SUMIFS(Invoices!$K$6:$K$505,Invoices!$C$6:$C$505,$A78))</f>
        <v/>
      </c>
      <c r="J78" s="38" t="str">
        <f aca="false">IF($A78="","",ROUND(H78-I78,2))</f>
        <v/>
      </c>
      <c r="K78" s="38" t="str">
        <f aca="false">IF($A78="","",SUMIFS(Invoices!$L$6:$L$505,Invoices!$C$6:$C$505,$A78,Invoices!$M$6:$M$505,"&gt;0"))</f>
        <v/>
      </c>
      <c r="L78" s="39" t="str">
        <f aca="false">IF($A78="","",_xlfn.MAXIFS(Invoices!$M$6:$M$505,Invoices!$C$6:$C$505,$A78))</f>
        <v/>
      </c>
      <c r="M78" s="8" t="str">
        <f aca="false">IF($A78="","",IF(K78&gt;0,"Overdue",IF(J78&gt;0,"Outstanding","Clear")))</f>
        <v/>
      </c>
      <c r="N78" s="8" t="str">
        <f aca="false">IF($A78="","",J78+ROW()/1000000)</f>
        <v/>
      </c>
    </row>
    <row r="79" customFormat="false" ht="15" hidden="false" customHeight="false" outlineLevel="0" collapsed="false">
      <c r="A79" s="7"/>
      <c r="B79" s="7"/>
      <c r="C79" s="7"/>
      <c r="D79" s="7"/>
      <c r="E79" s="7"/>
      <c r="F79" s="7"/>
      <c r="G79" s="7"/>
      <c r="H79" s="38" t="str">
        <f aca="false">IF($A79="","",SUMIFS(Invoices!$J$6:$J$505,Invoices!$C$6:$C$505,$A79))</f>
        <v/>
      </c>
      <c r="I79" s="38" t="str">
        <f aca="false">IF($A79="","",SUMIFS(Invoices!$K$6:$K$505,Invoices!$C$6:$C$505,$A79))</f>
        <v/>
      </c>
      <c r="J79" s="38" t="str">
        <f aca="false">IF($A79="","",ROUND(H79-I79,2))</f>
        <v/>
      </c>
      <c r="K79" s="38" t="str">
        <f aca="false">IF($A79="","",SUMIFS(Invoices!$L$6:$L$505,Invoices!$C$6:$C$505,$A79,Invoices!$M$6:$M$505,"&gt;0"))</f>
        <v/>
      </c>
      <c r="L79" s="39" t="str">
        <f aca="false">IF($A79="","",_xlfn.MAXIFS(Invoices!$M$6:$M$505,Invoices!$C$6:$C$505,$A79))</f>
        <v/>
      </c>
      <c r="M79" s="8" t="str">
        <f aca="false">IF($A79="","",IF(K79&gt;0,"Overdue",IF(J79&gt;0,"Outstanding","Clear")))</f>
        <v/>
      </c>
      <c r="N79" s="8" t="str">
        <f aca="false">IF($A79="","",J79+ROW()/1000000)</f>
        <v/>
      </c>
    </row>
    <row r="80" customFormat="false" ht="15" hidden="false" customHeight="false" outlineLevel="0" collapsed="false">
      <c r="A80" s="7"/>
      <c r="B80" s="7"/>
      <c r="C80" s="7"/>
      <c r="D80" s="7"/>
      <c r="E80" s="7"/>
      <c r="F80" s="7"/>
      <c r="G80" s="7"/>
      <c r="H80" s="38" t="str">
        <f aca="false">IF($A80="","",SUMIFS(Invoices!$J$6:$J$505,Invoices!$C$6:$C$505,$A80))</f>
        <v/>
      </c>
      <c r="I80" s="38" t="str">
        <f aca="false">IF($A80="","",SUMIFS(Invoices!$K$6:$K$505,Invoices!$C$6:$C$505,$A80))</f>
        <v/>
      </c>
      <c r="J80" s="38" t="str">
        <f aca="false">IF($A80="","",ROUND(H80-I80,2))</f>
        <v/>
      </c>
      <c r="K80" s="38" t="str">
        <f aca="false">IF($A80="","",SUMIFS(Invoices!$L$6:$L$505,Invoices!$C$6:$C$505,$A80,Invoices!$M$6:$M$505,"&gt;0"))</f>
        <v/>
      </c>
      <c r="L80" s="39" t="str">
        <f aca="false">IF($A80="","",_xlfn.MAXIFS(Invoices!$M$6:$M$505,Invoices!$C$6:$C$505,$A80))</f>
        <v/>
      </c>
      <c r="M80" s="8" t="str">
        <f aca="false">IF($A80="","",IF(K80&gt;0,"Overdue",IF(J80&gt;0,"Outstanding","Clear")))</f>
        <v/>
      </c>
      <c r="N80" s="8" t="str">
        <f aca="false">IF($A80="","",J80+ROW()/1000000)</f>
        <v/>
      </c>
    </row>
    <row r="81" customFormat="false" ht="15" hidden="false" customHeight="false" outlineLevel="0" collapsed="false">
      <c r="A81" s="7"/>
      <c r="B81" s="7"/>
      <c r="C81" s="7"/>
      <c r="D81" s="7"/>
      <c r="E81" s="7"/>
      <c r="F81" s="7"/>
      <c r="G81" s="7"/>
      <c r="H81" s="38" t="str">
        <f aca="false">IF($A81="","",SUMIFS(Invoices!$J$6:$J$505,Invoices!$C$6:$C$505,$A81))</f>
        <v/>
      </c>
      <c r="I81" s="38" t="str">
        <f aca="false">IF($A81="","",SUMIFS(Invoices!$K$6:$K$505,Invoices!$C$6:$C$505,$A81))</f>
        <v/>
      </c>
      <c r="J81" s="38" t="str">
        <f aca="false">IF($A81="","",ROUND(H81-I81,2))</f>
        <v/>
      </c>
      <c r="K81" s="38" t="str">
        <f aca="false">IF($A81="","",SUMIFS(Invoices!$L$6:$L$505,Invoices!$C$6:$C$505,$A81,Invoices!$M$6:$M$505,"&gt;0"))</f>
        <v/>
      </c>
      <c r="L81" s="39" t="str">
        <f aca="false">IF($A81="","",_xlfn.MAXIFS(Invoices!$M$6:$M$505,Invoices!$C$6:$C$505,$A81))</f>
        <v/>
      </c>
      <c r="M81" s="8" t="str">
        <f aca="false">IF($A81="","",IF(K81&gt;0,"Overdue",IF(J81&gt;0,"Outstanding","Clear")))</f>
        <v/>
      </c>
      <c r="N81" s="8" t="str">
        <f aca="false">IF($A81="","",J81+ROW()/1000000)</f>
        <v/>
      </c>
    </row>
    <row r="82" customFormat="false" ht="15" hidden="false" customHeight="false" outlineLevel="0" collapsed="false">
      <c r="A82" s="7"/>
      <c r="B82" s="7"/>
      <c r="C82" s="7"/>
      <c r="D82" s="7"/>
      <c r="E82" s="7"/>
      <c r="F82" s="7"/>
      <c r="G82" s="7"/>
      <c r="H82" s="38" t="str">
        <f aca="false">IF($A82="","",SUMIFS(Invoices!$J$6:$J$505,Invoices!$C$6:$C$505,$A82))</f>
        <v/>
      </c>
      <c r="I82" s="38" t="str">
        <f aca="false">IF($A82="","",SUMIFS(Invoices!$K$6:$K$505,Invoices!$C$6:$C$505,$A82))</f>
        <v/>
      </c>
      <c r="J82" s="38" t="str">
        <f aca="false">IF($A82="","",ROUND(H82-I82,2))</f>
        <v/>
      </c>
      <c r="K82" s="38" t="str">
        <f aca="false">IF($A82="","",SUMIFS(Invoices!$L$6:$L$505,Invoices!$C$6:$C$505,$A82,Invoices!$M$6:$M$505,"&gt;0"))</f>
        <v/>
      </c>
      <c r="L82" s="39" t="str">
        <f aca="false">IF($A82="","",_xlfn.MAXIFS(Invoices!$M$6:$M$505,Invoices!$C$6:$C$505,$A82))</f>
        <v/>
      </c>
      <c r="M82" s="8" t="str">
        <f aca="false">IF($A82="","",IF(K82&gt;0,"Overdue",IF(J82&gt;0,"Outstanding","Clear")))</f>
        <v/>
      </c>
      <c r="N82" s="8" t="str">
        <f aca="false">IF($A82="","",J82+ROW()/1000000)</f>
        <v/>
      </c>
    </row>
    <row r="83" customFormat="false" ht="15" hidden="false" customHeight="false" outlineLevel="0" collapsed="false">
      <c r="A83" s="7"/>
      <c r="B83" s="7"/>
      <c r="C83" s="7"/>
      <c r="D83" s="7"/>
      <c r="E83" s="7"/>
      <c r="F83" s="7"/>
      <c r="G83" s="7"/>
      <c r="H83" s="38" t="str">
        <f aca="false">IF($A83="","",SUMIFS(Invoices!$J$6:$J$505,Invoices!$C$6:$C$505,$A83))</f>
        <v/>
      </c>
      <c r="I83" s="38" t="str">
        <f aca="false">IF($A83="","",SUMIFS(Invoices!$K$6:$K$505,Invoices!$C$6:$C$505,$A83))</f>
        <v/>
      </c>
      <c r="J83" s="38" t="str">
        <f aca="false">IF($A83="","",ROUND(H83-I83,2))</f>
        <v/>
      </c>
      <c r="K83" s="38" t="str">
        <f aca="false">IF($A83="","",SUMIFS(Invoices!$L$6:$L$505,Invoices!$C$6:$C$505,$A83,Invoices!$M$6:$M$505,"&gt;0"))</f>
        <v/>
      </c>
      <c r="L83" s="39" t="str">
        <f aca="false">IF($A83="","",_xlfn.MAXIFS(Invoices!$M$6:$M$505,Invoices!$C$6:$C$505,$A83))</f>
        <v/>
      </c>
      <c r="M83" s="8" t="str">
        <f aca="false">IF($A83="","",IF(K83&gt;0,"Overdue",IF(J83&gt;0,"Outstanding","Clear")))</f>
        <v/>
      </c>
      <c r="N83" s="8" t="str">
        <f aca="false">IF($A83="","",J83+ROW()/1000000)</f>
        <v/>
      </c>
    </row>
    <row r="84" customFormat="false" ht="15" hidden="false" customHeight="false" outlineLevel="0" collapsed="false">
      <c r="A84" s="7"/>
      <c r="B84" s="7"/>
      <c r="C84" s="7"/>
      <c r="D84" s="7"/>
      <c r="E84" s="7"/>
      <c r="F84" s="7"/>
      <c r="G84" s="7"/>
      <c r="H84" s="38" t="str">
        <f aca="false">IF($A84="","",SUMIFS(Invoices!$J$6:$J$505,Invoices!$C$6:$C$505,$A84))</f>
        <v/>
      </c>
      <c r="I84" s="38" t="str">
        <f aca="false">IF($A84="","",SUMIFS(Invoices!$K$6:$K$505,Invoices!$C$6:$C$505,$A84))</f>
        <v/>
      </c>
      <c r="J84" s="38" t="str">
        <f aca="false">IF($A84="","",ROUND(H84-I84,2))</f>
        <v/>
      </c>
      <c r="K84" s="38" t="str">
        <f aca="false">IF($A84="","",SUMIFS(Invoices!$L$6:$L$505,Invoices!$C$6:$C$505,$A84,Invoices!$M$6:$M$505,"&gt;0"))</f>
        <v/>
      </c>
      <c r="L84" s="39" t="str">
        <f aca="false">IF($A84="","",_xlfn.MAXIFS(Invoices!$M$6:$M$505,Invoices!$C$6:$C$505,$A84))</f>
        <v/>
      </c>
      <c r="M84" s="8" t="str">
        <f aca="false">IF($A84="","",IF(K84&gt;0,"Overdue",IF(J84&gt;0,"Outstanding","Clear")))</f>
        <v/>
      </c>
      <c r="N84" s="8" t="str">
        <f aca="false">IF($A84="","",J84+ROW()/1000000)</f>
        <v/>
      </c>
    </row>
    <row r="85" customFormat="false" ht="15" hidden="false" customHeight="false" outlineLevel="0" collapsed="false">
      <c r="A85" s="7"/>
      <c r="B85" s="7"/>
      <c r="C85" s="7"/>
      <c r="D85" s="7"/>
      <c r="E85" s="7"/>
      <c r="F85" s="7"/>
      <c r="G85" s="7"/>
      <c r="H85" s="38" t="str">
        <f aca="false">IF($A85="","",SUMIFS(Invoices!$J$6:$J$505,Invoices!$C$6:$C$505,$A85))</f>
        <v/>
      </c>
      <c r="I85" s="38" t="str">
        <f aca="false">IF($A85="","",SUMIFS(Invoices!$K$6:$K$505,Invoices!$C$6:$C$505,$A85))</f>
        <v/>
      </c>
      <c r="J85" s="38" t="str">
        <f aca="false">IF($A85="","",ROUND(H85-I85,2))</f>
        <v/>
      </c>
      <c r="K85" s="38" t="str">
        <f aca="false">IF($A85="","",SUMIFS(Invoices!$L$6:$L$505,Invoices!$C$6:$C$505,$A85,Invoices!$M$6:$M$505,"&gt;0"))</f>
        <v/>
      </c>
      <c r="L85" s="39" t="str">
        <f aca="false">IF($A85="","",_xlfn.MAXIFS(Invoices!$M$6:$M$505,Invoices!$C$6:$C$505,$A85))</f>
        <v/>
      </c>
      <c r="M85" s="8" t="str">
        <f aca="false">IF($A85="","",IF(K85&gt;0,"Overdue",IF(J85&gt;0,"Outstanding","Clear")))</f>
        <v/>
      </c>
      <c r="N85" s="8" t="str">
        <f aca="false">IF($A85="","",J85+ROW()/1000000)</f>
        <v/>
      </c>
    </row>
    <row r="86" customFormat="false" ht="15" hidden="false" customHeight="false" outlineLevel="0" collapsed="false">
      <c r="A86" s="7"/>
      <c r="B86" s="7"/>
      <c r="C86" s="7"/>
      <c r="D86" s="7"/>
      <c r="E86" s="7"/>
      <c r="F86" s="7"/>
      <c r="G86" s="7"/>
      <c r="H86" s="38" t="str">
        <f aca="false">IF($A86="","",SUMIFS(Invoices!$J$6:$J$505,Invoices!$C$6:$C$505,$A86))</f>
        <v/>
      </c>
      <c r="I86" s="38" t="str">
        <f aca="false">IF($A86="","",SUMIFS(Invoices!$K$6:$K$505,Invoices!$C$6:$C$505,$A86))</f>
        <v/>
      </c>
      <c r="J86" s="38" t="str">
        <f aca="false">IF($A86="","",ROUND(H86-I86,2))</f>
        <v/>
      </c>
      <c r="K86" s="38" t="str">
        <f aca="false">IF($A86="","",SUMIFS(Invoices!$L$6:$L$505,Invoices!$C$6:$C$505,$A86,Invoices!$M$6:$M$505,"&gt;0"))</f>
        <v/>
      </c>
      <c r="L86" s="39" t="str">
        <f aca="false">IF($A86="","",_xlfn.MAXIFS(Invoices!$M$6:$M$505,Invoices!$C$6:$C$505,$A86))</f>
        <v/>
      </c>
      <c r="M86" s="8" t="str">
        <f aca="false">IF($A86="","",IF(K86&gt;0,"Overdue",IF(J86&gt;0,"Outstanding","Clear")))</f>
        <v/>
      </c>
      <c r="N86" s="8" t="str">
        <f aca="false">IF($A86="","",J86+ROW()/1000000)</f>
        <v/>
      </c>
    </row>
    <row r="87" customFormat="false" ht="15" hidden="false" customHeight="false" outlineLevel="0" collapsed="false">
      <c r="A87" s="7"/>
      <c r="B87" s="7"/>
      <c r="C87" s="7"/>
      <c r="D87" s="7"/>
      <c r="E87" s="7"/>
      <c r="F87" s="7"/>
      <c r="G87" s="7"/>
      <c r="H87" s="38" t="str">
        <f aca="false">IF($A87="","",SUMIFS(Invoices!$J$6:$J$505,Invoices!$C$6:$C$505,$A87))</f>
        <v/>
      </c>
      <c r="I87" s="38" t="str">
        <f aca="false">IF($A87="","",SUMIFS(Invoices!$K$6:$K$505,Invoices!$C$6:$C$505,$A87))</f>
        <v/>
      </c>
      <c r="J87" s="38" t="str">
        <f aca="false">IF($A87="","",ROUND(H87-I87,2))</f>
        <v/>
      </c>
      <c r="K87" s="38" t="str">
        <f aca="false">IF($A87="","",SUMIFS(Invoices!$L$6:$L$505,Invoices!$C$6:$C$505,$A87,Invoices!$M$6:$M$505,"&gt;0"))</f>
        <v/>
      </c>
      <c r="L87" s="39" t="str">
        <f aca="false">IF($A87="","",_xlfn.MAXIFS(Invoices!$M$6:$M$505,Invoices!$C$6:$C$505,$A87))</f>
        <v/>
      </c>
      <c r="M87" s="8" t="str">
        <f aca="false">IF($A87="","",IF(K87&gt;0,"Overdue",IF(J87&gt;0,"Outstanding","Clear")))</f>
        <v/>
      </c>
      <c r="N87" s="8" t="str">
        <f aca="false">IF($A87="","",J87+ROW()/1000000)</f>
        <v/>
      </c>
    </row>
    <row r="88" customFormat="false" ht="15" hidden="false" customHeight="false" outlineLevel="0" collapsed="false">
      <c r="A88" s="7"/>
      <c r="B88" s="7"/>
      <c r="C88" s="7"/>
      <c r="D88" s="7"/>
      <c r="E88" s="7"/>
      <c r="F88" s="7"/>
      <c r="G88" s="7"/>
      <c r="H88" s="38" t="str">
        <f aca="false">IF($A88="","",SUMIFS(Invoices!$J$6:$J$505,Invoices!$C$6:$C$505,$A88))</f>
        <v/>
      </c>
      <c r="I88" s="38" t="str">
        <f aca="false">IF($A88="","",SUMIFS(Invoices!$K$6:$K$505,Invoices!$C$6:$C$505,$A88))</f>
        <v/>
      </c>
      <c r="J88" s="38" t="str">
        <f aca="false">IF($A88="","",ROUND(H88-I88,2))</f>
        <v/>
      </c>
      <c r="K88" s="38" t="str">
        <f aca="false">IF($A88="","",SUMIFS(Invoices!$L$6:$L$505,Invoices!$C$6:$C$505,$A88,Invoices!$M$6:$M$505,"&gt;0"))</f>
        <v/>
      </c>
      <c r="L88" s="39" t="str">
        <f aca="false">IF($A88="","",_xlfn.MAXIFS(Invoices!$M$6:$M$505,Invoices!$C$6:$C$505,$A88))</f>
        <v/>
      </c>
      <c r="M88" s="8" t="str">
        <f aca="false">IF($A88="","",IF(K88&gt;0,"Overdue",IF(J88&gt;0,"Outstanding","Clear")))</f>
        <v/>
      </c>
      <c r="N88" s="8" t="str">
        <f aca="false">IF($A88="","",J88+ROW()/1000000)</f>
        <v/>
      </c>
    </row>
    <row r="89" customFormat="false" ht="15" hidden="false" customHeight="false" outlineLevel="0" collapsed="false">
      <c r="A89" s="7"/>
      <c r="B89" s="7"/>
      <c r="C89" s="7"/>
      <c r="D89" s="7"/>
      <c r="E89" s="7"/>
      <c r="F89" s="7"/>
      <c r="G89" s="7"/>
      <c r="H89" s="38" t="str">
        <f aca="false">IF($A89="","",SUMIFS(Invoices!$J$6:$J$505,Invoices!$C$6:$C$505,$A89))</f>
        <v/>
      </c>
      <c r="I89" s="38" t="str">
        <f aca="false">IF($A89="","",SUMIFS(Invoices!$K$6:$K$505,Invoices!$C$6:$C$505,$A89))</f>
        <v/>
      </c>
      <c r="J89" s="38" t="str">
        <f aca="false">IF($A89="","",ROUND(H89-I89,2))</f>
        <v/>
      </c>
      <c r="K89" s="38" t="str">
        <f aca="false">IF($A89="","",SUMIFS(Invoices!$L$6:$L$505,Invoices!$C$6:$C$505,$A89,Invoices!$M$6:$M$505,"&gt;0"))</f>
        <v/>
      </c>
      <c r="L89" s="39" t="str">
        <f aca="false">IF($A89="","",_xlfn.MAXIFS(Invoices!$M$6:$M$505,Invoices!$C$6:$C$505,$A89))</f>
        <v/>
      </c>
      <c r="M89" s="8" t="str">
        <f aca="false">IF($A89="","",IF(K89&gt;0,"Overdue",IF(J89&gt;0,"Outstanding","Clear")))</f>
        <v/>
      </c>
      <c r="N89" s="8" t="str">
        <f aca="false">IF($A89="","",J89+ROW()/1000000)</f>
        <v/>
      </c>
    </row>
    <row r="90" customFormat="false" ht="15" hidden="false" customHeight="false" outlineLevel="0" collapsed="false">
      <c r="A90" s="7"/>
      <c r="B90" s="7"/>
      <c r="C90" s="7"/>
      <c r="D90" s="7"/>
      <c r="E90" s="7"/>
      <c r="F90" s="7"/>
      <c r="G90" s="7"/>
      <c r="H90" s="38" t="str">
        <f aca="false">IF($A90="","",SUMIFS(Invoices!$J$6:$J$505,Invoices!$C$6:$C$505,$A90))</f>
        <v/>
      </c>
      <c r="I90" s="38" t="str">
        <f aca="false">IF($A90="","",SUMIFS(Invoices!$K$6:$K$505,Invoices!$C$6:$C$505,$A90))</f>
        <v/>
      </c>
      <c r="J90" s="38" t="str">
        <f aca="false">IF($A90="","",ROUND(H90-I90,2))</f>
        <v/>
      </c>
      <c r="K90" s="38" t="str">
        <f aca="false">IF($A90="","",SUMIFS(Invoices!$L$6:$L$505,Invoices!$C$6:$C$505,$A90,Invoices!$M$6:$M$505,"&gt;0"))</f>
        <v/>
      </c>
      <c r="L90" s="39" t="str">
        <f aca="false">IF($A90="","",_xlfn.MAXIFS(Invoices!$M$6:$M$505,Invoices!$C$6:$C$505,$A90))</f>
        <v/>
      </c>
      <c r="M90" s="8" t="str">
        <f aca="false">IF($A90="","",IF(K90&gt;0,"Overdue",IF(J90&gt;0,"Outstanding","Clear")))</f>
        <v/>
      </c>
      <c r="N90" s="8" t="str">
        <f aca="false">IF($A90="","",J90+ROW()/1000000)</f>
        <v/>
      </c>
    </row>
    <row r="91" customFormat="false" ht="15" hidden="false" customHeight="false" outlineLevel="0" collapsed="false">
      <c r="A91" s="7"/>
      <c r="B91" s="7"/>
      <c r="C91" s="7"/>
      <c r="D91" s="7"/>
      <c r="E91" s="7"/>
      <c r="F91" s="7"/>
      <c r="G91" s="7"/>
      <c r="H91" s="38" t="str">
        <f aca="false">IF($A91="","",SUMIFS(Invoices!$J$6:$J$505,Invoices!$C$6:$C$505,$A91))</f>
        <v/>
      </c>
      <c r="I91" s="38" t="str">
        <f aca="false">IF($A91="","",SUMIFS(Invoices!$K$6:$K$505,Invoices!$C$6:$C$505,$A91))</f>
        <v/>
      </c>
      <c r="J91" s="38" t="str">
        <f aca="false">IF($A91="","",ROUND(H91-I91,2))</f>
        <v/>
      </c>
      <c r="K91" s="38" t="str">
        <f aca="false">IF($A91="","",SUMIFS(Invoices!$L$6:$L$505,Invoices!$C$6:$C$505,$A91,Invoices!$M$6:$M$505,"&gt;0"))</f>
        <v/>
      </c>
      <c r="L91" s="39" t="str">
        <f aca="false">IF($A91="","",_xlfn.MAXIFS(Invoices!$M$6:$M$505,Invoices!$C$6:$C$505,$A91))</f>
        <v/>
      </c>
      <c r="M91" s="8" t="str">
        <f aca="false">IF($A91="","",IF(K91&gt;0,"Overdue",IF(J91&gt;0,"Outstanding","Clear")))</f>
        <v/>
      </c>
      <c r="N91" s="8" t="str">
        <f aca="false">IF($A91="","",J91+ROW()/1000000)</f>
        <v/>
      </c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38" t="str">
        <f aca="false">IF($A92="","",SUMIFS(Invoices!$J$6:$J$505,Invoices!$C$6:$C$505,$A92))</f>
        <v/>
      </c>
      <c r="I92" s="38" t="str">
        <f aca="false">IF($A92="","",SUMIFS(Invoices!$K$6:$K$505,Invoices!$C$6:$C$505,$A92))</f>
        <v/>
      </c>
      <c r="J92" s="38" t="str">
        <f aca="false">IF($A92="","",ROUND(H92-I92,2))</f>
        <v/>
      </c>
      <c r="K92" s="38" t="str">
        <f aca="false">IF($A92="","",SUMIFS(Invoices!$L$6:$L$505,Invoices!$C$6:$C$505,$A92,Invoices!$M$6:$M$505,"&gt;0"))</f>
        <v/>
      </c>
      <c r="L92" s="39" t="str">
        <f aca="false">IF($A92="","",_xlfn.MAXIFS(Invoices!$M$6:$M$505,Invoices!$C$6:$C$505,$A92))</f>
        <v/>
      </c>
      <c r="M92" s="8" t="str">
        <f aca="false">IF($A92="","",IF(K92&gt;0,"Overdue",IF(J92&gt;0,"Outstanding","Clear")))</f>
        <v/>
      </c>
      <c r="N92" s="8" t="str">
        <f aca="false">IF($A92="","",J92+ROW()/1000000)</f>
        <v/>
      </c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38" t="str">
        <f aca="false">IF($A93="","",SUMIFS(Invoices!$J$6:$J$505,Invoices!$C$6:$C$505,$A93))</f>
        <v/>
      </c>
      <c r="I93" s="38" t="str">
        <f aca="false">IF($A93="","",SUMIFS(Invoices!$K$6:$K$505,Invoices!$C$6:$C$505,$A93))</f>
        <v/>
      </c>
      <c r="J93" s="38" t="str">
        <f aca="false">IF($A93="","",ROUND(H93-I93,2))</f>
        <v/>
      </c>
      <c r="K93" s="38" t="str">
        <f aca="false">IF($A93="","",SUMIFS(Invoices!$L$6:$L$505,Invoices!$C$6:$C$505,$A93,Invoices!$M$6:$M$505,"&gt;0"))</f>
        <v/>
      </c>
      <c r="L93" s="39" t="str">
        <f aca="false">IF($A93="","",_xlfn.MAXIFS(Invoices!$M$6:$M$505,Invoices!$C$6:$C$505,$A93))</f>
        <v/>
      </c>
      <c r="M93" s="8" t="str">
        <f aca="false">IF($A93="","",IF(K93&gt;0,"Overdue",IF(J93&gt;0,"Outstanding","Clear")))</f>
        <v/>
      </c>
      <c r="N93" s="8" t="str">
        <f aca="false">IF($A93="","",J93+ROW()/1000000)</f>
        <v/>
      </c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38" t="str">
        <f aca="false">IF($A94="","",SUMIFS(Invoices!$J$6:$J$505,Invoices!$C$6:$C$505,$A94))</f>
        <v/>
      </c>
      <c r="I94" s="38" t="str">
        <f aca="false">IF($A94="","",SUMIFS(Invoices!$K$6:$K$505,Invoices!$C$6:$C$505,$A94))</f>
        <v/>
      </c>
      <c r="J94" s="38" t="str">
        <f aca="false">IF($A94="","",ROUND(H94-I94,2))</f>
        <v/>
      </c>
      <c r="K94" s="38" t="str">
        <f aca="false">IF($A94="","",SUMIFS(Invoices!$L$6:$L$505,Invoices!$C$6:$C$505,$A94,Invoices!$M$6:$M$505,"&gt;0"))</f>
        <v/>
      </c>
      <c r="L94" s="39" t="str">
        <f aca="false">IF($A94="","",_xlfn.MAXIFS(Invoices!$M$6:$M$505,Invoices!$C$6:$C$505,$A94))</f>
        <v/>
      </c>
      <c r="M94" s="8" t="str">
        <f aca="false">IF($A94="","",IF(K94&gt;0,"Overdue",IF(J94&gt;0,"Outstanding","Clear")))</f>
        <v/>
      </c>
      <c r="N94" s="8" t="str">
        <f aca="false">IF($A94="","",J94+ROW()/1000000)</f>
        <v/>
      </c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7"/>
      <c r="H95" s="38" t="str">
        <f aca="false">IF($A95="","",SUMIFS(Invoices!$J$6:$J$505,Invoices!$C$6:$C$505,$A95))</f>
        <v/>
      </c>
      <c r="I95" s="38" t="str">
        <f aca="false">IF($A95="","",SUMIFS(Invoices!$K$6:$K$505,Invoices!$C$6:$C$505,$A95))</f>
        <v/>
      </c>
      <c r="J95" s="38" t="str">
        <f aca="false">IF($A95="","",ROUND(H95-I95,2))</f>
        <v/>
      </c>
      <c r="K95" s="38" t="str">
        <f aca="false">IF($A95="","",SUMIFS(Invoices!$L$6:$L$505,Invoices!$C$6:$C$505,$A95,Invoices!$M$6:$M$505,"&gt;0"))</f>
        <v/>
      </c>
      <c r="L95" s="39" t="str">
        <f aca="false">IF($A95="","",_xlfn.MAXIFS(Invoices!$M$6:$M$505,Invoices!$C$6:$C$505,$A95))</f>
        <v/>
      </c>
      <c r="M95" s="8" t="str">
        <f aca="false">IF($A95="","",IF(K95&gt;0,"Overdue",IF(J95&gt;0,"Outstanding","Clear")))</f>
        <v/>
      </c>
      <c r="N95" s="8" t="str">
        <f aca="false">IF($A95="","",J95+ROW()/1000000)</f>
        <v/>
      </c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7"/>
      <c r="H96" s="38" t="str">
        <f aca="false">IF($A96="","",SUMIFS(Invoices!$J$6:$J$505,Invoices!$C$6:$C$505,$A96))</f>
        <v/>
      </c>
      <c r="I96" s="38" t="str">
        <f aca="false">IF($A96="","",SUMIFS(Invoices!$K$6:$K$505,Invoices!$C$6:$C$505,$A96))</f>
        <v/>
      </c>
      <c r="J96" s="38" t="str">
        <f aca="false">IF($A96="","",ROUND(H96-I96,2))</f>
        <v/>
      </c>
      <c r="K96" s="38" t="str">
        <f aca="false">IF($A96="","",SUMIFS(Invoices!$L$6:$L$505,Invoices!$C$6:$C$505,$A96,Invoices!$M$6:$M$505,"&gt;0"))</f>
        <v/>
      </c>
      <c r="L96" s="39" t="str">
        <f aca="false">IF($A96="","",_xlfn.MAXIFS(Invoices!$M$6:$M$505,Invoices!$C$6:$C$505,$A96))</f>
        <v/>
      </c>
      <c r="M96" s="8" t="str">
        <f aca="false">IF($A96="","",IF(K96&gt;0,"Overdue",IF(J96&gt;0,"Outstanding","Clear")))</f>
        <v/>
      </c>
      <c r="N96" s="8" t="str">
        <f aca="false">IF($A96="","",J96+ROW()/1000000)</f>
        <v/>
      </c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7"/>
      <c r="H97" s="38" t="str">
        <f aca="false">IF($A97="","",SUMIFS(Invoices!$J$6:$J$505,Invoices!$C$6:$C$505,$A97))</f>
        <v/>
      </c>
      <c r="I97" s="38" t="str">
        <f aca="false">IF($A97="","",SUMIFS(Invoices!$K$6:$K$505,Invoices!$C$6:$C$505,$A97))</f>
        <v/>
      </c>
      <c r="J97" s="38" t="str">
        <f aca="false">IF($A97="","",ROUND(H97-I97,2))</f>
        <v/>
      </c>
      <c r="K97" s="38" t="str">
        <f aca="false">IF($A97="","",SUMIFS(Invoices!$L$6:$L$505,Invoices!$C$6:$C$505,$A97,Invoices!$M$6:$M$505,"&gt;0"))</f>
        <v/>
      </c>
      <c r="L97" s="39" t="str">
        <f aca="false">IF($A97="","",_xlfn.MAXIFS(Invoices!$M$6:$M$505,Invoices!$C$6:$C$505,$A97))</f>
        <v/>
      </c>
      <c r="M97" s="8" t="str">
        <f aca="false">IF($A97="","",IF(K97&gt;0,"Overdue",IF(J97&gt;0,"Outstanding","Clear")))</f>
        <v/>
      </c>
      <c r="N97" s="8" t="str">
        <f aca="false">IF($A97="","",J97+ROW()/1000000)</f>
        <v/>
      </c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7"/>
      <c r="H98" s="38" t="str">
        <f aca="false">IF($A98="","",SUMIFS(Invoices!$J$6:$J$505,Invoices!$C$6:$C$505,$A98))</f>
        <v/>
      </c>
      <c r="I98" s="38" t="str">
        <f aca="false">IF($A98="","",SUMIFS(Invoices!$K$6:$K$505,Invoices!$C$6:$C$505,$A98))</f>
        <v/>
      </c>
      <c r="J98" s="38" t="str">
        <f aca="false">IF($A98="","",ROUND(H98-I98,2))</f>
        <v/>
      </c>
      <c r="K98" s="38" t="str">
        <f aca="false">IF($A98="","",SUMIFS(Invoices!$L$6:$L$505,Invoices!$C$6:$C$505,$A98,Invoices!$M$6:$M$505,"&gt;0"))</f>
        <v/>
      </c>
      <c r="L98" s="39" t="str">
        <f aca="false">IF($A98="","",_xlfn.MAXIFS(Invoices!$M$6:$M$505,Invoices!$C$6:$C$505,$A98))</f>
        <v/>
      </c>
      <c r="M98" s="8" t="str">
        <f aca="false">IF($A98="","",IF(K98&gt;0,"Overdue",IF(J98&gt;0,"Outstanding","Clear")))</f>
        <v/>
      </c>
      <c r="N98" s="8" t="str">
        <f aca="false">IF($A98="","",J98+ROW()/1000000)</f>
        <v/>
      </c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7"/>
      <c r="H99" s="38" t="str">
        <f aca="false">IF($A99="","",SUMIFS(Invoices!$J$6:$J$505,Invoices!$C$6:$C$505,$A99))</f>
        <v/>
      </c>
      <c r="I99" s="38" t="str">
        <f aca="false">IF($A99="","",SUMIFS(Invoices!$K$6:$K$505,Invoices!$C$6:$C$505,$A99))</f>
        <v/>
      </c>
      <c r="J99" s="38" t="str">
        <f aca="false">IF($A99="","",ROUND(H99-I99,2))</f>
        <v/>
      </c>
      <c r="K99" s="38" t="str">
        <f aca="false">IF($A99="","",SUMIFS(Invoices!$L$6:$L$505,Invoices!$C$6:$C$505,$A99,Invoices!$M$6:$M$505,"&gt;0"))</f>
        <v/>
      </c>
      <c r="L99" s="39" t="str">
        <f aca="false">IF($A99="","",_xlfn.MAXIFS(Invoices!$M$6:$M$505,Invoices!$C$6:$C$505,$A99))</f>
        <v/>
      </c>
      <c r="M99" s="8" t="str">
        <f aca="false">IF($A99="","",IF(K99&gt;0,"Overdue",IF(J99&gt;0,"Outstanding","Clear")))</f>
        <v/>
      </c>
      <c r="N99" s="8" t="str">
        <f aca="false">IF($A99="","",J99+ROW()/1000000)</f>
        <v/>
      </c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7"/>
      <c r="H100" s="38" t="str">
        <f aca="false">IF($A100="","",SUMIFS(Invoices!$J$6:$J$505,Invoices!$C$6:$C$505,$A100))</f>
        <v/>
      </c>
      <c r="I100" s="38" t="str">
        <f aca="false">IF($A100="","",SUMIFS(Invoices!$K$6:$K$505,Invoices!$C$6:$C$505,$A100))</f>
        <v/>
      </c>
      <c r="J100" s="38" t="str">
        <f aca="false">IF($A100="","",ROUND(H100-I100,2))</f>
        <v/>
      </c>
      <c r="K100" s="38" t="str">
        <f aca="false">IF($A100="","",SUMIFS(Invoices!$L$6:$L$505,Invoices!$C$6:$C$505,$A100,Invoices!$M$6:$M$505,"&gt;0"))</f>
        <v/>
      </c>
      <c r="L100" s="39" t="str">
        <f aca="false">IF($A100="","",_xlfn.MAXIFS(Invoices!$M$6:$M$505,Invoices!$C$6:$C$505,$A100))</f>
        <v/>
      </c>
      <c r="M100" s="8" t="str">
        <f aca="false">IF($A100="","",IF(K100&gt;0,"Overdue",IF(J100&gt;0,"Outstanding","Clear")))</f>
        <v/>
      </c>
      <c r="N100" s="8" t="str">
        <f aca="false">IF($A100="","",J100+ROW()/1000000)</f>
        <v/>
      </c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7"/>
      <c r="H101" s="38" t="str">
        <f aca="false">IF($A101="","",SUMIFS(Invoices!$J$6:$J$505,Invoices!$C$6:$C$505,$A101))</f>
        <v/>
      </c>
      <c r="I101" s="38" t="str">
        <f aca="false">IF($A101="","",SUMIFS(Invoices!$K$6:$K$505,Invoices!$C$6:$C$505,$A101))</f>
        <v/>
      </c>
      <c r="J101" s="38" t="str">
        <f aca="false">IF($A101="","",ROUND(H101-I101,2))</f>
        <v/>
      </c>
      <c r="K101" s="38" t="str">
        <f aca="false">IF($A101="","",SUMIFS(Invoices!$L$6:$L$505,Invoices!$C$6:$C$505,$A101,Invoices!$M$6:$M$505,"&gt;0"))</f>
        <v/>
      </c>
      <c r="L101" s="39" t="str">
        <f aca="false">IF($A101="","",_xlfn.MAXIFS(Invoices!$M$6:$M$505,Invoices!$C$6:$C$505,$A101))</f>
        <v/>
      </c>
      <c r="M101" s="8" t="str">
        <f aca="false">IF($A101="","",IF(K101&gt;0,"Overdue",IF(J101&gt;0,"Outstanding","Clear")))</f>
        <v/>
      </c>
      <c r="N101" s="8" t="str">
        <f aca="false">IF($A101="","",J101+ROW()/1000000)</f>
        <v/>
      </c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7"/>
      <c r="H102" s="38" t="str">
        <f aca="false">IF($A102="","",SUMIFS(Invoices!$J$6:$J$505,Invoices!$C$6:$C$505,$A102))</f>
        <v/>
      </c>
      <c r="I102" s="38" t="str">
        <f aca="false">IF($A102="","",SUMIFS(Invoices!$K$6:$K$505,Invoices!$C$6:$C$505,$A102))</f>
        <v/>
      </c>
      <c r="J102" s="38" t="str">
        <f aca="false">IF($A102="","",ROUND(H102-I102,2))</f>
        <v/>
      </c>
      <c r="K102" s="38" t="str">
        <f aca="false">IF($A102="","",SUMIFS(Invoices!$L$6:$L$505,Invoices!$C$6:$C$505,$A102,Invoices!$M$6:$M$505,"&gt;0"))</f>
        <v/>
      </c>
      <c r="L102" s="39" t="str">
        <f aca="false">IF($A102="","",_xlfn.MAXIFS(Invoices!$M$6:$M$505,Invoices!$C$6:$C$505,$A102))</f>
        <v/>
      </c>
      <c r="M102" s="8" t="str">
        <f aca="false">IF($A102="","",IF(K102&gt;0,"Overdue",IF(J102&gt;0,"Outstanding","Clear")))</f>
        <v/>
      </c>
      <c r="N102" s="8" t="str">
        <f aca="false">IF($A102="","",J102+ROW()/1000000)</f>
        <v/>
      </c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7"/>
      <c r="H103" s="38" t="str">
        <f aca="false">IF($A103="","",SUMIFS(Invoices!$J$6:$J$505,Invoices!$C$6:$C$505,$A103))</f>
        <v/>
      </c>
      <c r="I103" s="38" t="str">
        <f aca="false">IF($A103="","",SUMIFS(Invoices!$K$6:$K$505,Invoices!$C$6:$C$505,$A103))</f>
        <v/>
      </c>
      <c r="J103" s="38" t="str">
        <f aca="false">IF($A103="","",ROUND(H103-I103,2))</f>
        <v/>
      </c>
      <c r="K103" s="38" t="str">
        <f aca="false">IF($A103="","",SUMIFS(Invoices!$L$6:$L$505,Invoices!$C$6:$C$505,$A103,Invoices!$M$6:$M$505,"&gt;0"))</f>
        <v/>
      </c>
      <c r="L103" s="39" t="str">
        <f aca="false">IF($A103="","",_xlfn.MAXIFS(Invoices!$M$6:$M$505,Invoices!$C$6:$C$505,$A103))</f>
        <v/>
      </c>
      <c r="M103" s="8" t="str">
        <f aca="false">IF($A103="","",IF(K103&gt;0,"Overdue",IF(J103&gt;0,"Outstanding","Clear")))</f>
        <v/>
      </c>
      <c r="N103" s="8" t="str">
        <f aca="false">IF($A103="","",J103+ROW()/1000000)</f>
        <v/>
      </c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7"/>
      <c r="H104" s="38" t="str">
        <f aca="false">IF($A104="","",SUMIFS(Invoices!$J$6:$J$505,Invoices!$C$6:$C$505,$A104))</f>
        <v/>
      </c>
      <c r="I104" s="38" t="str">
        <f aca="false">IF($A104="","",SUMIFS(Invoices!$K$6:$K$505,Invoices!$C$6:$C$505,$A104))</f>
        <v/>
      </c>
      <c r="J104" s="38" t="str">
        <f aca="false">IF($A104="","",ROUND(H104-I104,2))</f>
        <v/>
      </c>
      <c r="K104" s="38" t="str">
        <f aca="false">IF($A104="","",SUMIFS(Invoices!$L$6:$L$505,Invoices!$C$6:$C$505,$A104,Invoices!$M$6:$M$505,"&gt;0"))</f>
        <v/>
      </c>
      <c r="L104" s="39" t="str">
        <f aca="false">IF($A104="","",_xlfn.MAXIFS(Invoices!$M$6:$M$505,Invoices!$C$6:$C$505,$A104))</f>
        <v/>
      </c>
      <c r="M104" s="8" t="str">
        <f aca="false">IF($A104="","",IF(K104&gt;0,"Overdue",IF(J104&gt;0,"Outstanding","Clear")))</f>
        <v/>
      </c>
      <c r="N104" s="8" t="str">
        <f aca="false">IF($A104="","",J104+ROW()/1000000)</f>
        <v/>
      </c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7"/>
      <c r="H105" s="38" t="str">
        <f aca="false">IF($A105="","",SUMIFS(Invoices!$J$6:$J$505,Invoices!$C$6:$C$505,$A105))</f>
        <v/>
      </c>
      <c r="I105" s="38" t="str">
        <f aca="false">IF($A105="","",SUMIFS(Invoices!$K$6:$K$505,Invoices!$C$6:$C$505,$A105))</f>
        <v/>
      </c>
      <c r="J105" s="38" t="str">
        <f aca="false">IF($A105="","",ROUND(H105-I105,2))</f>
        <v/>
      </c>
      <c r="K105" s="38" t="str">
        <f aca="false">IF($A105="","",SUMIFS(Invoices!$L$6:$L$505,Invoices!$C$6:$C$505,$A105,Invoices!$M$6:$M$505,"&gt;0"))</f>
        <v/>
      </c>
      <c r="L105" s="39" t="str">
        <f aca="false">IF($A105="","",_xlfn.MAXIFS(Invoices!$M$6:$M$505,Invoices!$C$6:$C$505,$A105))</f>
        <v/>
      </c>
      <c r="M105" s="8" t="str">
        <f aca="false">IF($A105="","",IF(K105&gt;0,"Overdue",IF(J105&gt;0,"Outstanding","Clear")))</f>
        <v/>
      </c>
      <c r="N105" s="8" t="str">
        <f aca="false">IF($A105="","",J105+ROW()/1000000)</f>
        <v/>
      </c>
    </row>
    <row r="106" customFormat="false" ht="15" hidden="false" customHeight="false" outlineLevel="0" collapsed="false">
      <c r="A106" s="7"/>
      <c r="B106" s="7"/>
      <c r="C106" s="7"/>
      <c r="D106" s="7"/>
      <c r="E106" s="7"/>
      <c r="F106" s="7"/>
      <c r="G106" s="7"/>
      <c r="H106" s="38" t="str">
        <f aca="false">IF($A106="","",SUMIFS(Invoices!$J$6:$J$505,Invoices!$C$6:$C$505,$A106))</f>
        <v/>
      </c>
      <c r="I106" s="38" t="str">
        <f aca="false">IF($A106="","",SUMIFS(Invoices!$K$6:$K$505,Invoices!$C$6:$C$505,$A106))</f>
        <v/>
      </c>
      <c r="J106" s="38" t="str">
        <f aca="false">IF($A106="","",ROUND(H106-I106,2))</f>
        <v/>
      </c>
      <c r="K106" s="38" t="str">
        <f aca="false">IF($A106="","",SUMIFS(Invoices!$L$6:$L$505,Invoices!$C$6:$C$505,$A106,Invoices!$M$6:$M$505,"&gt;0"))</f>
        <v/>
      </c>
      <c r="L106" s="39" t="str">
        <f aca="false">IF($A106="","",_xlfn.MAXIFS(Invoices!$M$6:$M$505,Invoices!$C$6:$C$505,$A106))</f>
        <v/>
      </c>
      <c r="M106" s="8" t="str">
        <f aca="false">IF($A106="","",IF(K106&gt;0,"Overdue",IF(J106&gt;0,"Outstanding","Clear")))</f>
        <v/>
      </c>
      <c r="N106" s="8" t="str">
        <f aca="false">IF($A106="","",J106+ROW()/1000000)</f>
        <v/>
      </c>
    </row>
    <row r="107" customFormat="false" ht="15" hidden="false" customHeight="false" outlineLevel="0" collapsed="false">
      <c r="A107" s="7"/>
      <c r="B107" s="7"/>
      <c r="C107" s="7"/>
      <c r="D107" s="7"/>
      <c r="E107" s="7"/>
      <c r="F107" s="7"/>
      <c r="G107" s="7"/>
      <c r="H107" s="38" t="str">
        <f aca="false">IF($A107="","",SUMIFS(Invoices!$J$6:$J$505,Invoices!$C$6:$C$505,$A107))</f>
        <v/>
      </c>
      <c r="I107" s="38" t="str">
        <f aca="false">IF($A107="","",SUMIFS(Invoices!$K$6:$K$505,Invoices!$C$6:$C$505,$A107))</f>
        <v/>
      </c>
      <c r="J107" s="38" t="str">
        <f aca="false">IF($A107="","",ROUND(H107-I107,2))</f>
        <v/>
      </c>
      <c r="K107" s="38" t="str">
        <f aca="false">IF($A107="","",SUMIFS(Invoices!$L$6:$L$505,Invoices!$C$6:$C$505,$A107,Invoices!$M$6:$M$505,"&gt;0"))</f>
        <v/>
      </c>
      <c r="L107" s="39" t="str">
        <f aca="false">IF($A107="","",_xlfn.MAXIFS(Invoices!$M$6:$M$505,Invoices!$C$6:$C$505,$A107))</f>
        <v/>
      </c>
      <c r="M107" s="8" t="str">
        <f aca="false">IF($A107="","",IF(K107&gt;0,"Overdue",IF(J107&gt;0,"Outstanding","Clear")))</f>
        <v/>
      </c>
      <c r="N107" s="8" t="str">
        <f aca="false">IF($A107="","",J107+ROW()/1000000)</f>
        <v/>
      </c>
    </row>
    <row r="108" customFormat="false" ht="15" hidden="false" customHeight="false" outlineLevel="0" collapsed="false">
      <c r="A108" s="7"/>
      <c r="B108" s="7"/>
      <c r="C108" s="7"/>
      <c r="D108" s="7"/>
      <c r="E108" s="7"/>
      <c r="F108" s="7"/>
      <c r="G108" s="7"/>
      <c r="H108" s="38" t="str">
        <f aca="false">IF($A108="","",SUMIFS(Invoices!$J$6:$J$505,Invoices!$C$6:$C$505,$A108))</f>
        <v/>
      </c>
      <c r="I108" s="38" t="str">
        <f aca="false">IF($A108="","",SUMIFS(Invoices!$K$6:$K$505,Invoices!$C$6:$C$505,$A108))</f>
        <v/>
      </c>
      <c r="J108" s="38" t="str">
        <f aca="false">IF($A108="","",ROUND(H108-I108,2))</f>
        <v/>
      </c>
      <c r="K108" s="38" t="str">
        <f aca="false">IF($A108="","",SUMIFS(Invoices!$L$6:$L$505,Invoices!$C$6:$C$505,$A108,Invoices!$M$6:$M$505,"&gt;0"))</f>
        <v/>
      </c>
      <c r="L108" s="39" t="str">
        <f aca="false">IF($A108="","",_xlfn.MAXIFS(Invoices!$M$6:$M$505,Invoices!$C$6:$C$505,$A108))</f>
        <v/>
      </c>
      <c r="M108" s="8" t="str">
        <f aca="false">IF($A108="","",IF(K108&gt;0,"Overdue",IF(J108&gt;0,"Outstanding","Clear")))</f>
        <v/>
      </c>
      <c r="N108" s="8" t="str">
        <f aca="false">IF($A108="","",J108+ROW()/1000000)</f>
        <v/>
      </c>
    </row>
    <row r="109" customFormat="false" ht="15" hidden="false" customHeight="false" outlineLevel="0" collapsed="false">
      <c r="A109" s="7"/>
      <c r="B109" s="7"/>
      <c r="C109" s="7"/>
      <c r="D109" s="7"/>
      <c r="E109" s="7"/>
      <c r="F109" s="7"/>
      <c r="G109" s="7"/>
      <c r="H109" s="38" t="str">
        <f aca="false">IF($A109="","",SUMIFS(Invoices!$J$6:$J$505,Invoices!$C$6:$C$505,$A109))</f>
        <v/>
      </c>
      <c r="I109" s="38" t="str">
        <f aca="false">IF($A109="","",SUMIFS(Invoices!$K$6:$K$505,Invoices!$C$6:$C$505,$A109))</f>
        <v/>
      </c>
      <c r="J109" s="38" t="str">
        <f aca="false">IF($A109="","",ROUND(H109-I109,2))</f>
        <v/>
      </c>
      <c r="K109" s="38" t="str">
        <f aca="false">IF($A109="","",SUMIFS(Invoices!$L$6:$L$505,Invoices!$C$6:$C$505,$A109,Invoices!$M$6:$M$505,"&gt;0"))</f>
        <v/>
      </c>
      <c r="L109" s="39" t="str">
        <f aca="false">IF($A109="","",_xlfn.MAXIFS(Invoices!$M$6:$M$505,Invoices!$C$6:$C$505,$A109))</f>
        <v/>
      </c>
      <c r="M109" s="8" t="str">
        <f aca="false">IF($A109="","",IF(K109&gt;0,"Overdue",IF(J109&gt;0,"Outstanding","Clear")))</f>
        <v/>
      </c>
      <c r="N109" s="8" t="str">
        <f aca="false">IF($A109="","",J109+ROW()/1000000)</f>
        <v/>
      </c>
    </row>
    <row r="110" customFormat="false" ht="15" hidden="false" customHeight="false" outlineLevel="0" collapsed="false">
      <c r="A110" s="7"/>
      <c r="B110" s="7"/>
      <c r="C110" s="7"/>
      <c r="D110" s="7"/>
      <c r="E110" s="7"/>
      <c r="F110" s="7"/>
      <c r="G110" s="7"/>
      <c r="H110" s="38" t="str">
        <f aca="false">IF($A110="","",SUMIFS(Invoices!$J$6:$J$505,Invoices!$C$6:$C$505,$A110))</f>
        <v/>
      </c>
      <c r="I110" s="38" t="str">
        <f aca="false">IF($A110="","",SUMIFS(Invoices!$K$6:$K$505,Invoices!$C$6:$C$505,$A110))</f>
        <v/>
      </c>
      <c r="J110" s="38" t="str">
        <f aca="false">IF($A110="","",ROUND(H110-I110,2))</f>
        <v/>
      </c>
      <c r="K110" s="38" t="str">
        <f aca="false">IF($A110="","",SUMIFS(Invoices!$L$6:$L$505,Invoices!$C$6:$C$505,$A110,Invoices!$M$6:$M$505,"&gt;0"))</f>
        <v/>
      </c>
      <c r="L110" s="39" t="str">
        <f aca="false">IF($A110="","",_xlfn.MAXIFS(Invoices!$M$6:$M$505,Invoices!$C$6:$C$505,$A110))</f>
        <v/>
      </c>
      <c r="M110" s="8" t="str">
        <f aca="false">IF($A110="","",IF(K110&gt;0,"Overdue",IF(J110&gt;0,"Outstanding","Clear")))</f>
        <v/>
      </c>
      <c r="N110" s="8" t="str">
        <f aca="false">IF($A110="","",J110+ROW()/1000000)</f>
        <v/>
      </c>
    </row>
    <row r="111" customFormat="false" ht="15" hidden="false" customHeight="false" outlineLevel="0" collapsed="false">
      <c r="A111" s="7"/>
      <c r="B111" s="7"/>
      <c r="C111" s="7"/>
      <c r="D111" s="7"/>
      <c r="E111" s="7"/>
      <c r="F111" s="7"/>
      <c r="G111" s="7"/>
      <c r="H111" s="38" t="str">
        <f aca="false">IF($A111="","",SUMIFS(Invoices!$J$6:$J$505,Invoices!$C$6:$C$505,$A111))</f>
        <v/>
      </c>
      <c r="I111" s="38" t="str">
        <f aca="false">IF($A111="","",SUMIFS(Invoices!$K$6:$K$505,Invoices!$C$6:$C$505,$A111))</f>
        <v/>
      </c>
      <c r="J111" s="38" t="str">
        <f aca="false">IF($A111="","",ROUND(H111-I111,2))</f>
        <v/>
      </c>
      <c r="K111" s="38" t="str">
        <f aca="false">IF($A111="","",SUMIFS(Invoices!$L$6:$L$505,Invoices!$C$6:$C$505,$A111,Invoices!$M$6:$M$505,"&gt;0"))</f>
        <v/>
      </c>
      <c r="L111" s="39" t="str">
        <f aca="false">IF($A111="","",_xlfn.MAXIFS(Invoices!$M$6:$M$505,Invoices!$C$6:$C$505,$A111))</f>
        <v/>
      </c>
      <c r="M111" s="8" t="str">
        <f aca="false">IF($A111="","",IF(K111&gt;0,"Overdue",IF(J111&gt;0,"Outstanding","Clear")))</f>
        <v/>
      </c>
      <c r="N111" s="8" t="str">
        <f aca="false">IF($A111="","",J111+ROW()/1000000)</f>
        <v/>
      </c>
    </row>
    <row r="112" customFormat="false" ht="15" hidden="false" customHeight="false" outlineLevel="0" collapsed="false">
      <c r="A112" s="7"/>
      <c r="B112" s="7"/>
      <c r="C112" s="7"/>
      <c r="D112" s="7"/>
      <c r="E112" s="7"/>
      <c r="F112" s="7"/>
      <c r="G112" s="7"/>
      <c r="H112" s="38" t="str">
        <f aca="false">IF($A112="","",SUMIFS(Invoices!$J$6:$J$505,Invoices!$C$6:$C$505,$A112))</f>
        <v/>
      </c>
      <c r="I112" s="38" t="str">
        <f aca="false">IF($A112="","",SUMIFS(Invoices!$K$6:$K$505,Invoices!$C$6:$C$505,$A112))</f>
        <v/>
      </c>
      <c r="J112" s="38" t="str">
        <f aca="false">IF($A112="","",ROUND(H112-I112,2))</f>
        <v/>
      </c>
      <c r="K112" s="38" t="str">
        <f aca="false">IF($A112="","",SUMIFS(Invoices!$L$6:$L$505,Invoices!$C$6:$C$505,$A112,Invoices!$M$6:$M$505,"&gt;0"))</f>
        <v/>
      </c>
      <c r="L112" s="39" t="str">
        <f aca="false">IF($A112="","",_xlfn.MAXIFS(Invoices!$M$6:$M$505,Invoices!$C$6:$C$505,$A112))</f>
        <v/>
      </c>
      <c r="M112" s="8" t="str">
        <f aca="false">IF($A112="","",IF(K112&gt;0,"Overdue",IF(J112&gt;0,"Outstanding","Clear")))</f>
        <v/>
      </c>
      <c r="N112" s="8" t="str">
        <f aca="false">IF($A112="","",J112+ROW()/1000000)</f>
        <v/>
      </c>
    </row>
    <row r="113" customFormat="false" ht="15" hidden="false" customHeight="false" outlineLevel="0" collapsed="false">
      <c r="A113" s="7"/>
      <c r="B113" s="7"/>
      <c r="C113" s="7"/>
      <c r="D113" s="7"/>
      <c r="E113" s="7"/>
      <c r="F113" s="7"/>
      <c r="G113" s="7"/>
      <c r="H113" s="38" t="str">
        <f aca="false">IF($A113="","",SUMIFS(Invoices!$J$6:$J$505,Invoices!$C$6:$C$505,$A113))</f>
        <v/>
      </c>
      <c r="I113" s="38" t="str">
        <f aca="false">IF($A113="","",SUMIFS(Invoices!$K$6:$K$505,Invoices!$C$6:$C$505,$A113))</f>
        <v/>
      </c>
      <c r="J113" s="38" t="str">
        <f aca="false">IF($A113="","",ROUND(H113-I113,2))</f>
        <v/>
      </c>
      <c r="K113" s="38" t="str">
        <f aca="false">IF($A113="","",SUMIFS(Invoices!$L$6:$L$505,Invoices!$C$6:$C$505,$A113,Invoices!$M$6:$M$505,"&gt;0"))</f>
        <v/>
      </c>
      <c r="L113" s="39" t="str">
        <f aca="false">IF($A113="","",_xlfn.MAXIFS(Invoices!$M$6:$M$505,Invoices!$C$6:$C$505,$A113))</f>
        <v/>
      </c>
      <c r="M113" s="8" t="str">
        <f aca="false">IF($A113="","",IF(K113&gt;0,"Overdue",IF(J113&gt;0,"Outstanding","Clear")))</f>
        <v/>
      </c>
      <c r="N113" s="8" t="str">
        <f aca="false">IF($A113="","",J113+ROW()/1000000)</f>
        <v/>
      </c>
    </row>
    <row r="114" customFormat="false" ht="15" hidden="false" customHeight="false" outlineLevel="0" collapsed="false">
      <c r="A114" s="7"/>
      <c r="B114" s="7"/>
      <c r="C114" s="7"/>
      <c r="D114" s="7"/>
      <c r="E114" s="7"/>
      <c r="F114" s="7"/>
      <c r="G114" s="7"/>
      <c r="H114" s="38" t="str">
        <f aca="false">IF($A114="","",SUMIFS(Invoices!$J$6:$J$505,Invoices!$C$6:$C$505,$A114))</f>
        <v/>
      </c>
      <c r="I114" s="38" t="str">
        <f aca="false">IF($A114="","",SUMIFS(Invoices!$K$6:$K$505,Invoices!$C$6:$C$505,$A114))</f>
        <v/>
      </c>
      <c r="J114" s="38" t="str">
        <f aca="false">IF($A114="","",ROUND(H114-I114,2))</f>
        <v/>
      </c>
      <c r="K114" s="38" t="str">
        <f aca="false">IF($A114="","",SUMIFS(Invoices!$L$6:$L$505,Invoices!$C$6:$C$505,$A114,Invoices!$M$6:$M$505,"&gt;0"))</f>
        <v/>
      </c>
      <c r="L114" s="39" t="str">
        <f aca="false">IF($A114="","",_xlfn.MAXIFS(Invoices!$M$6:$M$505,Invoices!$C$6:$C$505,$A114))</f>
        <v/>
      </c>
      <c r="M114" s="8" t="str">
        <f aca="false">IF($A114="","",IF(K114&gt;0,"Overdue",IF(J114&gt;0,"Outstanding","Clear")))</f>
        <v/>
      </c>
      <c r="N114" s="8" t="str">
        <f aca="false">IF($A114="","",J114+ROW()/1000000)</f>
        <v/>
      </c>
    </row>
    <row r="115" customFormat="false" ht="15" hidden="false" customHeight="false" outlineLevel="0" collapsed="false">
      <c r="A115" s="7"/>
      <c r="B115" s="7"/>
      <c r="C115" s="7"/>
      <c r="D115" s="7"/>
      <c r="E115" s="7"/>
      <c r="F115" s="7"/>
      <c r="G115" s="7"/>
      <c r="H115" s="38" t="str">
        <f aca="false">IF($A115="","",SUMIFS(Invoices!$J$6:$J$505,Invoices!$C$6:$C$505,$A115))</f>
        <v/>
      </c>
      <c r="I115" s="38" t="str">
        <f aca="false">IF($A115="","",SUMIFS(Invoices!$K$6:$K$505,Invoices!$C$6:$C$505,$A115))</f>
        <v/>
      </c>
      <c r="J115" s="38" t="str">
        <f aca="false">IF($A115="","",ROUND(H115-I115,2))</f>
        <v/>
      </c>
      <c r="K115" s="38" t="str">
        <f aca="false">IF($A115="","",SUMIFS(Invoices!$L$6:$L$505,Invoices!$C$6:$C$505,$A115,Invoices!$M$6:$M$505,"&gt;0"))</f>
        <v/>
      </c>
      <c r="L115" s="39" t="str">
        <f aca="false">IF($A115="","",_xlfn.MAXIFS(Invoices!$M$6:$M$505,Invoices!$C$6:$C$505,$A115))</f>
        <v/>
      </c>
      <c r="M115" s="8" t="str">
        <f aca="false">IF($A115="","",IF(K115&gt;0,"Overdue",IF(J115&gt;0,"Outstanding","Clear")))</f>
        <v/>
      </c>
      <c r="N115" s="8" t="str">
        <f aca="false">IF($A115="","",J115+ROW()/1000000)</f>
        <v/>
      </c>
    </row>
    <row r="116" customFormat="false" ht="15" hidden="false" customHeight="false" outlineLevel="0" collapsed="false">
      <c r="A116" s="7"/>
      <c r="B116" s="7"/>
      <c r="C116" s="7"/>
      <c r="D116" s="7"/>
      <c r="E116" s="7"/>
      <c r="F116" s="7"/>
      <c r="G116" s="7"/>
      <c r="H116" s="38" t="str">
        <f aca="false">IF($A116="","",SUMIFS(Invoices!$J$6:$J$505,Invoices!$C$6:$C$505,$A116))</f>
        <v/>
      </c>
      <c r="I116" s="38" t="str">
        <f aca="false">IF($A116="","",SUMIFS(Invoices!$K$6:$K$505,Invoices!$C$6:$C$505,$A116))</f>
        <v/>
      </c>
      <c r="J116" s="38" t="str">
        <f aca="false">IF($A116="","",ROUND(H116-I116,2))</f>
        <v/>
      </c>
      <c r="K116" s="38" t="str">
        <f aca="false">IF($A116="","",SUMIFS(Invoices!$L$6:$L$505,Invoices!$C$6:$C$505,$A116,Invoices!$M$6:$M$505,"&gt;0"))</f>
        <v/>
      </c>
      <c r="L116" s="39" t="str">
        <f aca="false">IF($A116="","",_xlfn.MAXIFS(Invoices!$M$6:$M$505,Invoices!$C$6:$C$505,$A116))</f>
        <v/>
      </c>
      <c r="M116" s="8" t="str">
        <f aca="false">IF($A116="","",IF(K116&gt;0,"Overdue",IF(J116&gt;0,"Outstanding","Clear")))</f>
        <v/>
      </c>
      <c r="N116" s="8" t="str">
        <f aca="false">IF($A116="","",J116+ROW()/1000000)</f>
        <v/>
      </c>
    </row>
    <row r="117" customFormat="false" ht="15" hidden="false" customHeight="false" outlineLevel="0" collapsed="false">
      <c r="A117" s="7"/>
      <c r="B117" s="7"/>
      <c r="C117" s="7"/>
      <c r="D117" s="7"/>
      <c r="E117" s="7"/>
      <c r="F117" s="7"/>
      <c r="G117" s="7"/>
      <c r="H117" s="38" t="str">
        <f aca="false">IF($A117="","",SUMIFS(Invoices!$J$6:$J$505,Invoices!$C$6:$C$505,$A117))</f>
        <v/>
      </c>
      <c r="I117" s="38" t="str">
        <f aca="false">IF($A117="","",SUMIFS(Invoices!$K$6:$K$505,Invoices!$C$6:$C$505,$A117))</f>
        <v/>
      </c>
      <c r="J117" s="38" t="str">
        <f aca="false">IF($A117="","",ROUND(H117-I117,2))</f>
        <v/>
      </c>
      <c r="K117" s="38" t="str">
        <f aca="false">IF($A117="","",SUMIFS(Invoices!$L$6:$L$505,Invoices!$C$6:$C$505,$A117,Invoices!$M$6:$M$505,"&gt;0"))</f>
        <v/>
      </c>
      <c r="L117" s="39" t="str">
        <f aca="false">IF($A117="","",_xlfn.MAXIFS(Invoices!$M$6:$M$505,Invoices!$C$6:$C$505,$A117))</f>
        <v/>
      </c>
      <c r="M117" s="8" t="str">
        <f aca="false">IF($A117="","",IF(K117&gt;0,"Overdue",IF(J117&gt;0,"Outstanding","Clear")))</f>
        <v/>
      </c>
      <c r="N117" s="8" t="str">
        <f aca="false">IF($A117="","",J117+ROW()/1000000)</f>
        <v/>
      </c>
    </row>
    <row r="118" customFormat="false" ht="15" hidden="false" customHeight="false" outlineLevel="0" collapsed="false">
      <c r="A118" s="7"/>
      <c r="B118" s="7"/>
      <c r="C118" s="7"/>
      <c r="D118" s="7"/>
      <c r="E118" s="7"/>
      <c r="F118" s="7"/>
      <c r="G118" s="7"/>
      <c r="H118" s="38" t="str">
        <f aca="false">IF($A118="","",SUMIFS(Invoices!$J$6:$J$505,Invoices!$C$6:$C$505,$A118))</f>
        <v/>
      </c>
      <c r="I118" s="38" t="str">
        <f aca="false">IF($A118="","",SUMIFS(Invoices!$K$6:$K$505,Invoices!$C$6:$C$505,$A118))</f>
        <v/>
      </c>
      <c r="J118" s="38" t="str">
        <f aca="false">IF($A118="","",ROUND(H118-I118,2))</f>
        <v/>
      </c>
      <c r="K118" s="38" t="str">
        <f aca="false">IF($A118="","",SUMIFS(Invoices!$L$6:$L$505,Invoices!$C$6:$C$505,$A118,Invoices!$M$6:$M$505,"&gt;0"))</f>
        <v/>
      </c>
      <c r="L118" s="39" t="str">
        <f aca="false">IF($A118="","",_xlfn.MAXIFS(Invoices!$M$6:$M$505,Invoices!$C$6:$C$505,$A118))</f>
        <v/>
      </c>
      <c r="M118" s="8" t="str">
        <f aca="false">IF($A118="","",IF(K118&gt;0,"Overdue",IF(J118&gt;0,"Outstanding","Clear")))</f>
        <v/>
      </c>
      <c r="N118" s="8" t="str">
        <f aca="false">IF($A118="","",J118+ROW()/1000000)</f>
        <v/>
      </c>
    </row>
    <row r="119" customFormat="false" ht="15" hidden="false" customHeight="false" outlineLevel="0" collapsed="false">
      <c r="A119" s="7"/>
      <c r="B119" s="7"/>
      <c r="C119" s="7"/>
      <c r="D119" s="7"/>
      <c r="E119" s="7"/>
      <c r="F119" s="7"/>
      <c r="G119" s="7"/>
      <c r="H119" s="38" t="str">
        <f aca="false">IF($A119="","",SUMIFS(Invoices!$J$6:$J$505,Invoices!$C$6:$C$505,$A119))</f>
        <v/>
      </c>
      <c r="I119" s="38" t="str">
        <f aca="false">IF($A119="","",SUMIFS(Invoices!$K$6:$K$505,Invoices!$C$6:$C$505,$A119))</f>
        <v/>
      </c>
      <c r="J119" s="38" t="str">
        <f aca="false">IF($A119="","",ROUND(H119-I119,2))</f>
        <v/>
      </c>
      <c r="K119" s="38" t="str">
        <f aca="false">IF($A119="","",SUMIFS(Invoices!$L$6:$L$505,Invoices!$C$6:$C$505,$A119,Invoices!$M$6:$M$505,"&gt;0"))</f>
        <v/>
      </c>
      <c r="L119" s="39" t="str">
        <f aca="false">IF($A119="","",_xlfn.MAXIFS(Invoices!$M$6:$M$505,Invoices!$C$6:$C$505,$A119))</f>
        <v/>
      </c>
      <c r="M119" s="8" t="str">
        <f aca="false">IF($A119="","",IF(K119&gt;0,"Overdue",IF(J119&gt;0,"Outstanding","Clear")))</f>
        <v/>
      </c>
      <c r="N119" s="8" t="str">
        <f aca="false">IF($A119="","",J119+ROW()/1000000)</f>
        <v/>
      </c>
    </row>
    <row r="120" customFormat="false" ht="15" hidden="false" customHeight="false" outlineLevel="0" collapsed="false">
      <c r="A120" s="7"/>
      <c r="B120" s="7"/>
      <c r="C120" s="7"/>
      <c r="D120" s="7"/>
      <c r="E120" s="7"/>
      <c r="F120" s="7"/>
      <c r="G120" s="7"/>
      <c r="H120" s="38" t="str">
        <f aca="false">IF($A120="","",SUMIFS(Invoices!$J$6:$J$505,Invoices!$C$6:$C$505,$A120))</f>
        <v/>
      </c>
      <c r="I120" s="38" t="str">
        <f aca="false">IF($A120="","",SUMIFS(Invoices!$K$6:$K$505,Invoices!$C$6:$C$505,$A120))</f>
        <v/>
      </c>
      <c r="J120" s="38" t="str">
        <f aca="false">IF($A120="","",ROUND(H120-I120,2))</f>
        <v/>
      </c>
      <c r="K120" s="38" t="str">
        <f aca="false">IF($A120="","",SUMIFS(Invoices!$L$6:$L$505,Invoices!$C$6:$C$505,$A120,Invoices!$M$6:$M$505,"&gt;0"))</f>
        <v/>
      </c>
      <c r="L120" s="39" t="str">
        <f aca="false">IF($A120="","",_xlfn.MAXIFS(Invoices!$M$6:$M$505,Invoices!$C$6:$C$505,$A120))</f>
        <v/>
      </c>
      <c r="M120" s="8" t="str">
        <f aca="false">IF($A120="","",IF(K120&gt;0,"Overdue",IF(J120&gt;0,"Outstanding","Clear")))</f>
        <v/>
      </c>
      <c r="N120" s="8" t="str">
        <f aca="false">IF($A120="","",J120+ROW()/1000000)</f>
        <v/>
      </c>
    </row>
    <row r="121" customFormat="false" ht="15" hidden="false" customHeight="false" outlineLevel="0" collapsed="false">
      <c r="A121" s="7"/>
      <c r="B121" s="7"/>
      <c r="C121" s="7"/>
      <c r="D121" s="7"/>
      <c r="E121" s="7"/>
      <c r="F121" s="7"/>
      <c r="G121" s="7"/>
      <c r="H121" s="38" t="str">
        <f aca="false">IF($A121="","",SUMIFS(Invoices!$J$6:$J$505,Invoices!$C$6:$C$505,$A121))</f>
        <v/>
      </c>
      <c r="I121" s="38" t="str">
        <f aca="false">IF($A121="","",SUMIFS(Invoices!$K$6:$K$505,Invoices!$C$6:$C$505,$A121))</f>
        <v/>
      </c>
      <c r="J121" s="38" t="str">
        <f aca="false">IF($A121="","",ROUND(H121-I121,2))</f>
        <v/>
      </c>
      <c r="K121" s="38" t="str">
        <f aca="false">IF($A121="","",SUMIFS(Invoices!$L$6:$L$505,Invoices!$C$6:$C$505,$A121,Invoices!$M$6:$M$505,"&gt;0"))</f>
        <v/>
      </c>
      <c r="L121" s="39" t="str">
        <f aca="false">IF($A121="","",_xlfn.MAXIFS(Invoices!$M$6:$M$505,Invoices!$C$6:$C$505,$A121))</f>
        <v/>
      </c>
      <c r="M121" s="8" t="str">
        <f aca="false">IF($A121="","",IF(K121&gt;0,"Overdue",IF(J121&gt;0,"Outstanding","Clear")))</f>
        <v/>
      </c>
      <c r="N121" s="8" t="str">
        <f aca="false">IF($A121="","",J121+ROW()/1000000)</f>
        <v/>
      </c>
    </row>
    <row r="122" customFormat="false" ht="15" hidden="false" customHeight="false" outlineLevel="0" collapsed="false">
      <c r="A122" s="7"/>
      <c r="B122" s="7"/>
      <c r="C122" s="7"/>
      <c r="D122" s="7"/>
      <c r="E122" s="7"/>
      <c r="F122" s="7"/>
      <c r="G122" s="7"/>
      <c r="H122" s="38" t="str">
        <f aca="false">IF($A122="","",SUMIFS(Invoices!$J$6:$J$505,Invoices!$C$6:$C$505,$A122))</f>
        <v/>
      </c>
      <c r="I122" s="38" t="str">
        <f aca="false">IF($A122="","",SUMIFS(Invoices!$K$6:$K$505,Invoices!$C$6:$C$505,$A122))</f>
        <v/>
      </c>
      <c r="J122" s="38" t="str">
        <f aca="false">IF($A122="","",ROUND(H122-I122,2))</f>
        <v/>
      </c>
      <c r="K122" s="38" t="str">
        <f aca="false">IF($A122="","",SUMIFS(Invoices!$L$6:$L$505,Invoices!$C$6:$C$505,$A122,Invoices!$M$6:$M$505,"&gt;0"))</f>
        <v/>
      </c>
      <c r="L122" s="39" t="str">
        <f aca="false">IF($A122="","",_xlfn.MAXIFS(Invoices!$M$6:$M$505,Invoices!$C$6:$C$505,$A122))</f>
        <v/>
      </c>
      <c r="M122" s="8" t="str">
        <f aca="false">IF($A122="","",IF(K122&gt;0,"Overdue",IF(J122&gt;0,"Outstanding","Clear")))</f>
        <v/>
      </c>
      <c r="N122" s="8" t="str">
        <f aca="false">IF($A122="","",J122+ROW()/1000000)</f>
        <v/>
      </c>
    </row>
    <row r="123" customFormat="false" ht="15" hidden="false" customHeight="false" outlineLevel="0" collapsed="false">
      <c r="A123" s="7"/>
      <c r="B123" s="7"/>
      <c r="C123" s="7"/>
      <c r="D123" s="7"/>
      <c r="E123" s="7"/>
      <c r="F123" s="7"/>
      <c r="G123" s="7"/>
      <c r="H123" s="38" t="str">
        <f aca="false">IF($A123="","",SUMIFS(Invoices!$J$6:$J$505,Invoices!$C$6:$C$505,$A123))</f>
        <v/>
      </c>
      <c r="I123" s="38" t="str">
        <f aca="false">IF($A123="","",SUMIFS(Invoices!$K$6:$K$505,Invoices!$C$6:$C$505,$A123))</f>
        <v/>
      </c>
      <c r="J123" s="38" t="str">
        <f aca="false">IF($A123="","",ROUND(H123-I123,2))</f>
        <v/>
      </c>
      <c r="K123" s="38" t="str">
        <f aca="false">IF($A123="","",SUMIFS(Invoices!$L$6:$L$505,Invoices!$C$6:$C$505,$A123,Invoices!$M$6:$M$505,"&gt;0"))</f>
        <v/>
      </c>
      <c r="L123" s="39" t="str">
        <f aca="false">IF($A123="","",_xlfn.MAXIFS(Invoices!$M$6:$M$505,Invoices!$C$6:$C$505,$A123))</f>
        <v/>
      </c>
      <c r="M123" s="8" t="str">
        <f aca="false">IF($A123="","",IF(K123&gt;0,"Overdue",IF(J123&gt;0,"Outstanding","Clear")))</f>
        <v/>
      </c>
      <c r="N123" s="8" t="str">
        <f aca="false">IF($A123="","",J123+ROW()/1000000)</f>
        <v/>
      </c>
    </row>
    <row r="124" customFormat="false" ht="15" hidden="false" customHeight="false" outlineLevel="0" collapsed="false">
      <c r="A124" s="7"/>
      <c r="B124" s="7"/>
      <c r="C124" s="7"/>
      <c r="D124" s="7"/>
      <c r="E124" s="7"/>
      <c r="F124" s="7"/>
      <c r="G124" s="7"/>
      <c r="H124" s="38" t="str">
        <f aca="false">IF($A124="","",SUMIFS(Invoices!$J$6:$J$505,Invoices!$C$6:$C$505,$A124))</f>
        <v/>
      </c>
      <c r="I124" s="38" t="str">
        <f aca="false">IF($A124="","",SUMIFS(Invoices!$K$6:$K$505,Invoices!$C$6:$C$505,$A124))</f>
        <v/>
      </c>
      <c r="J124" s="38" t="str">
        <f aca="false">IF($A124="","",ROUND(H124-I124,2))</f>
        <v/>
      </c>
      <c r="K124" s="38" t="str">
        <f aca="false">IF($A124="","",SUMIFS(Invoices!$L$6:$L$505,Invoices!$C$6:$C$505,$A124,Invoices!$M$6:$M$505,"&gt;0"))</f>
        <v/>
      </c>
      <c r="L124" s="39" t="str">
        <f aca="false">IF($A124="","",_xlfn.MAXIFS(Invoices!$M$6:$M$505,Invoices!$C$6:$C$505,$A124))</f>
        <v/>
      </c>
      <c r="M124" s="8" t="str">
        <f aca="false">IF($A124="","",IF(K124&gt;0,"Overdue",IF(J124&gt;0,"Outstanding","Clear")))</f>
        <v/>
      </c>
      <c r="N124" s="8" t="str">
        <f aca="false">IF($A124="","",J124+ROW()/1000000)</f>
        <v/>
      </c>
    </row>
    <row r="125" customFormat="false" ht="15" hidden="false" customHeight="false" outlineLevel="0" collapsed="false">
      <c r="A125" s="7"/>
      <c r="B125" s="7"/>
      <c r="C125" s="7"/>
      <c r="D125" s="7"/>
      <c r="E125" s="7"/>
      <c r="F125" s="7"/>
      <c r="G125" s="7"/>
      <c r="H125" s="38" t="str">
        <f aca="false">IF($A125="","",SUMIFS(Invoices!$J$6:$J$505,Invoices!$C$6:$C$505,$A125))</f>
        <v/>
      </c>
      <c r="I125" s="38" t="str">
        <f aca="false">IF($A125="","",SUMIFS(Invoices!$K$6:$K$505,Invoices!$C$6:$C$505,$A125))</f>
        <v/>
      </c>
      <c r="J125" s="38" t="str">
        <f aca="false">IF($A125="","",ROUND(H125-I125,2))</f>
        <v/>
      </c>
      <c r="K125" s="38" t="str">
        <f aca="false">IF($A125="","",SUMIFS(Invoices!$L$6:$L$505,Invoices!$C$6:$C$505,$A125,Invoices!$M$6:$M$505,"&gt;0"))</f>
        <v/>
      </c>
      <c r="L125" s="39" t="str">
        <f aca="false">IF($A125="","",_xlfn.MAXIFS(Invoices!$M$6:$M$505,Invoices!$C$6:$C$505,$A125))</f>
        <v/>
      </c>
      <c r="M125" s="8" t="str">
        <f aca="false">IF($A125="","",IF(K125&gt;0,"Overdue",IF(J125&gt;0,"Outstanding","Clear")))</f>
        <v/>
      </c>
      <c r="N125" s="8" t="str">
        <f aca="false">IF($A125="","",J125+ROW()/1000000)</f>
        <v/>
      </c>
    </row>
    <row r="126" customFormat="false" ht="15" hidden="false" customHeight="false" outlineLevel="0" collapsed="false">
      <c r="A126" s="7"/>
      <c r="B126" s="7"/>
      <c r="C126" s="7"/>
      <c r="D126" s="7"/>
      <c r="E126" s="7"/>
      <c r="F126" s="7"/>
      <c r="G126" s="7"/>
      <c r="H126" s="38" t="str">
        <f aca="false">IF($A126="","",SUMIFS(Invoices!$J$6:$J$505,Invoices!$C$6:$C$505,$A126))</f>
        <v/>
      </c>
      <c r="I126" s="38" t="str">
        <f aca="false">IF($A126="","",SUMIFS(Invoices!$K$6:$K$505,Invoices!$C$6:$C$505,$A126))</f>
        <v/>
      </c>
      <c r="J126" s="38" t="str">
        <f aca="false">IF($A126="","",ROUND(H126-I126,2))</f>
        <v/>
      </c>
      <c r="K126" s="38" t="str">
        <f aca="false">IF($A126="","",SUMIFS(Invoices!$L$6:$L$505,Invoices!$C$6:$C$505,$A126,Invoices!$M$6:$M$505,"&gt;0"))</f>
        <v/>
      </c>
      <c r="L126" s="39" t="str">
        <f aca="false">IF($A126="","",_xlfn.MAXIFS(Invoices!$M$6:$M$505,Invoices!$C$6:$C$505,$A126))</f>
        <v/>
      </c>
      <c r="M126" s="8" t="str">
        <f aca="false">IF($A126="","",IF(K126&gt;0,"Overdue",IF(J126&gt;0,"Outstanding","Clear")))</f>
        <v/>
      </c>
      <c r="N126" s="8" t="str">
        <f aca="false">IF($A126="","",J126+ROW()/1000000)</f>
        <v/>
      </c>
    </row>
    <row r="127" customFormat="false" ht="15" hidden="false" customHeight="false" outlineLevel="0" collapsed="false">
      <c r="A127" s="7"/>
      <c r="B127" s="7"/>
      <c r="C127" s="7"/>
      <c r="D127" s="7"/>
      <c r="E127" s="7"/>
      <c r="F127" s="7"/>
      <c r="G127" s="7"/>
      <c r="H127" s="38" t="str">
        <f aca="false">IF($A127="","",SUMIFS(Invoices!$J$6:$J$505,Invoices!$C$6:$C$505,$A127))</f>
        <v/>
      </c>
      <c r="I127" s="38" t="str">
        <f aca="false">IF($A127="","",SUMIFS(Invoices!$K$6:$K$505,Invoices!$C$6:$C$505,$A127))</f>
        <v/>
      </c>
      <c r="J127" s="38" t="str">
        <f aca="false">IF($A127="","",ROUND(H127-I127,2))</f>
        <v/>
      </c>
      <c r="K127" s="38" t="str">
        <f aca="false">IF($A127="","",SUMIFS(Invoices!$L$6:$L$505,Invoices!$C$6:$C$505,$A127,Invoices!$M$6:$M$505,"&gt;0"))</f>
        <v/>
      </c>
      <c r="L127" s="39" t="str">
        <f aca="false">IF($A127="","",_xlfn.MAXIFS(Invoices!$M$6:$M$505,Invoices!$C$6:$C$505,$A127))</f>
        <v/>
      </c>
      <c r="M127" s="8" t="str">
        <f aca="false">IF($A127="","",IF(K127&gt;0,"Overdue",IF(J127&gt;0,"Outstanding","Clear")))</f>
        <v/>
      </c>
      <c r="N127" s="8" t="str">
        <f aca="false">IF($A127="","",J127+ROW()/1000000)</f>
        <v/>
      </c>
    </row>
    <row r="128" customFormat="false" ht="15" hidden="false" customHeight="false" outlineLevel="0" collapsed="false">
      <c r="A128" s="7"/>
      <c r="B128" s="7"/>
      <c r="C128" s="7"/>
      <c r="D128" s="7"/>
      <c r="E128" s="7"/>
      <c r="F128" s="7"/>
      <c r="G128" s="7"/>
      <c r="H128" s="38" t="str">
        <f aca="false">IF($A128="","",SUMIFS(Invoices!$J$6:$J$505,Invoices!$C$6:$C$505,$A128))</f>
        <v/>
      </c>
      <c r="I128" s="38" t="str">
        <f aca="false">IF($A128="","",SUMIFS(Invoices!$K$6:$K$505,Invoices!$C$6:$C$505,$A128))</f>
        <v/>
      </c>
      <c r="J128" s="38" t="str">
        <f aca="false">IF($A128="","",ROUND(H128-I128,2))</f>
        <v/>
      </c>
      <c r="K128" s="38" t="str">
        <f aca="false">IF($A128="","",SUMIFS(Invoices!$L$6:$L$505,Invoices!$C$6:$C$505,$A128,Invoices!$M$6:$M$505,"&gt;0"))</f>
        <v/>
      </c>
      <c r="L128" s="39" t="str">
        <f aca="false">IF($A128="","",_xlfn.MAXIFS(Invoices!$M$6:$M$505,Invoices!$C$6:$C$505,$A128))</f>
        <v/>
      </c>
      <c r="M128" s="8" t="str">
        <f aca="false">IF($A128="","",IF(K128&gt;0,"Overdue",IF(J128&gt;0,"Outstanding","Clear")))</f>
        <v/>
      </c>
      <c r="N128" s="8" t="str">
        <f aca="false">IF($A128="","",J128+ROW()/1000000)</f>
        <v/>
      </c>
    </row>
    <row r="129" customFormat="false" ht="15" hidden="false" customHeight="false" outlineLevel="0" collapsed="false">
      <c r="A129" s="7"/>
      <c r="B129" s="7"/>
      <c r="C129" s="7"/>
      <c r="D129" s="7"/>
      <c r="E129" s="7"/>
      <c r="F129" s="7"/>
      <c r="G129" s="7"/>
      <c r="H129" s="38" t="str">
        <f aca="false">IF($A129="","",SUMIFS(Invoices!$J$6:$J$505,Invoices!$C$6:$C$505,$A129))</f>
        <v/>
      </c>
      <c r="I129" s="38" t="str">
        <f aca="false">IF($A129="","",SUMIFS(Invoices!$K$6:$K$505,Invoices!$C$6:$C$505,$A129))</f>
        <v/>
      </c>
      <c r="J129" s="38" t="str">
        <f aca="false">IF($A129="","",ROUND(H129-I129,2))</f>
        <v/>
      </c>
      <c r="K129" s="38" t="str">
        <f aca="false">IF($A129="","",SUMIFS(Invoices!$L$6:$L$505,Invoices!$C$6:$C$505,$A129,Invoices!$M$6:$M$505,"&gt;0"))</f>
        <v/>
      </c>
      <c r="L129" s="39" t="str">
        <f aca="false">IF($A129="","",_xlfn.MAXIFS(Invoices!$M$6:$M$505,Invoices!$C$6:$C$505,$A129))</f>
        <v/>
      </c>
      <c r="M129" s="8" t="str">
        <f aca="false">IF($A129="","",IF(K129&gt;0,"Overdue",IF(J129&gt;0,"Outstanding","Clear")))</f>
        <v/>
      </c>
      <c r="N129" s="8" t="str">
        <f aca="false">IF($A129="","",J129+ROW()/1000000)</f>
        <v/>
      </c>
    </row>
    <row r="130" customFormat="false" ht="15" hidden="false" customHeight="false" outlineLevel="0" collapsed="false">
      <c r="A130" s="7"/>
      <c r="B130" s="7"/>
      <c r="C130" s="7"/>
      <c r="D130" s="7"/>
      <c r="E130" s="7"/>
      <c r="F130" s="7"/>
      <c r="G130" s="7"/>
      <c r="H130" s="38" t="str">
        <f aca="false">IF($A130="","",SUMIFS(Invoices!$J$6:$J$505,Invoices!$C$6:$C$505,$A130))</f>
        <v/>
      </c>
      <c r="I130" s="38" t="str">
        <f aca="false">IF($A130="","",SUMIFS(Invoices!$K$6:$K$505,Invoices!$C$6:$C$505,$A130))</f>
        <v/>
      </c>
      <c r="J130" s="38" t="str">
        <f aca="false">IF($A130="","",ROUND(H130-I130,2))</f>
        <v/>
      </c>
      <c r="K130" s="38" t="str">
        <f aca="false">IF($A130="","",SUMIFS(Invoices!$L$6:$L$505,Invoices!$C$6:$C$505,$A130,Invoices!$M$6:$M$505,"&gt;0"))</f>
        <v/>
      </c>
      <c r="L130" s="39" t="str">
        <f aca="false">IF($A130="","",_xlfn.MAXIFS(Invoices!$M$6:$M$505,Invoices!$C$6:$C$505,$A130))</f>
        <v/>
      </c>
      <c r="M130" s="8" t="str">
        <f aca="false">IF($A130="","",IF(K130&gt;0,"Overdue",IF(J130&gt;0,"Outstanding","Clear")))</f>
        <v/>
      </c>
      <c r="N130" s="8" t="str">
        <f aca="false">IF($A130="","",J130+ROW()/1000000)</f>
        <v/>
      </c>
    </row>
    <row r="131" customFormat="false" ht="15" hidden="false" customHeight="false" outlineLevel="0" collapsed="false">
      <c r="A131" s="7"/>
      <c r="B131" s="7"/>
      <c r="C131" s="7"/>
      <c r="D131" s="7"/>
      <c r="E131" s="7"/>
      <c r="F131" s="7"/>
      <c r="G131" s="7"/>
      <c r="H131" s="38" t="str">
        <f aca="false">IF($A131="","",SUMIFS(Invoices!$J$6:$J$505,Invoices!$C$6:$C$505,$A131))</f>
        <v/>
      </c>
      <c r="I131" s="38" t="str">
        <f aca="false">IF($A131="","",SUMIFS(Invoices!$K$6:$K$505,Invoices!$C$6:$C$505,$A131))</f>
        <v/>
      </c>
      <c r="J131" s="38" t="str">
        <f aca="false">IF($A131="","",ROUND(H131-I131,2))</f>
        <v/>
      </c>
      <c r="K131" s="38" t="str">
        <f aca="false">IF($A131="","",SUMIFS(Invoices!$L$6:$L$505,Invoices!$C$6:$C$505,$A131,Invoices!$M$6:$M$505,"&gt;0"))</f>
        <v/>
      </c>
      <c r="L131" s="39" t="str">
        <f aca="false">IF($A131="","",_xlfn.MAXIFS(Invoices!$M$6:$M$505,Invoices!$C$6:$C$505,$A131))</f>
        <v/>
      </c>
      <c r="M131" s="8" t="str">
        <f aca="false">IF($A131="","",IF(K131&gt;0,"Overdue",IF(J131&gt;0,"Outstanding","Clear")))</f>
        <v/>
      </c>
      <c r="N131" s="8" t="str">
        <f aca="false">IF($A131="","",J131+ROW()/1000000)</f>
        <v/>
      </c>
    </row>
    <row r="132" customFormat="false" ht="15" hidden="false" customHeight="false" outlineLevel="0" collapsed="false">
      <c r="A132" s="7"/>
      <c r="B132" s="7"/>
      <c r="C132" s="7"/>
      <c r="D132" s="7"/>
      <c r="E132" s="7"/>
      <c r="F132" s="7"/>
      <c r="G132" s="7"/>
      <c r="H132" s="38" t="str">
        <f aca="false">IF($A132="","",SUMIFS(Invoices!$J$6:$J$505,Invoices!$C$6:$C$505,$A132))</f>
        <v/>
      </c>
      <c r="I132" s="38" t="str">
        <f aca="false">IF($A132="","",SUMIFS(Invoices!$K$6:$K$505,Invoices!$C$6:$C$505,$A132))</f>
        <v/>
      </c>
      <c r="J132" s="38" t="str">
        <f aca="false">IF($A132="","",ROUND(H132-I132,2))</f>
        <v/>
      </c>
      <c r="K132" s="38" t="str">
        <f aca="false">IF($A132="","",SUMIFS(Invoices!$L$6:$L$505,Invoices!$C$6:$C$505,$A132,Invoices!$M$6:$M$505,"&gt;0"))</f>
        <v/>
      </c>
      <c r="L132" s="39" t="str">
        <f aca="false">IF($A132="","",_xlfn.MAXIFS(Invoices!$M$6:$M$505,Invoices!$C$6:$C$505,$A132))</f>
        <v/>
      </c>
      <c r="M132" s="8" t="str">
        <f aca="false">IF($A132="","",IF(K132&gt;0,"Overdue",IF(J132&gt;0,"Outstanding","Clear")))</f>
        <v/>
      </c>
      <c r="N132" s="8" t="str">
        <f aca="false">IF($A132="","",J132+ROW()/1000000)</f>
        <v/>
      </c>
    </row>
    <row r="133" customFormat="false" ht="15" hidden="false" customHeight="false" outlineLevel="0" collapsed="false">
      <c r="A133" s="7"/>
      <c r="B133" s="7"/>
      <c r="C133" s="7"/>
      <c r="D133" s="7"/>
      <c r="E133" s="7"/>
      <c r="F133" s="7"/>
      <c r="G133" s="7"/>
      <c r="H133" s="38" t="str">
        <f aca="false">IF($A133="","",SUMIFS(Invoices!$J$6:$J$505,Invoices!$C$6:$C$505,$A133))</f>
        <v/>
      </c>
      <c r="I133" s="38" t="str">
        <f aca="false">IF($A133="","",SUMIFS(Invoices!$K$6:$K$505,Invoices!$C$6:$C$505,$A133))</f>
        <v/>
      </c>
      <c r="J133" s="38" t="str">
        <f aca="false">IF($A133="","",ROUND(H133-I133,2))</f>
        <v/>
      </c>
      <c r="K133" s="38" t="str">
        <f aca="false">IF($A133="","",SUMIFS(Invoices!$L$6:$L$505,Invoices!$C$6:$C$505,$A133,Invoices!$M$6:$M$505,"&gt;0"))</f>
        <v/>
      </c>
      <c r="L133" s="39" t="str">
        <f aca="false">IF($A133="","",_xlfn.MAXIFS(Invoices!$M$6:$M$505,Invoices!$C$6:$C$505,$A133))</f>
        <v/>
      </c>
      <c r="M133" s="8" t="str">
        <f aca="false">IF($A133="","",IF(K133&gt;0,"Overdue",IF(J133&gt;0,"Outstanding","Clear")))</f>
        <v/>
      </c>
      <c r="N133" s="8" t="str">
        <f aca="false">IF($A133="","",J133+ROW()/1000000)</f>
        <v/>
      </c>
    </row>
    <row r="134" customFormat="false" ht="15" hidden="false" customHeight="false" outlineLevel="0" collapsed="false">
      <c r="A134" s="7"/>
      <c r="B134" s="7"/>
      <c r="C134" s="7"/>
      <c r="D134" s="7"/>
      <c r="E134" s="7"/>
      <c r="F134" s="7"/>
      <c r="G134" s="7"/>
      <c r="H134" s="38" t="str">
        <f aca="false">IF($A134="","",SUMIFS(Invoices!$J$6:$J$505,Invoices!$C$6:$C$505,$A134))</f>
        <v/>
      </c>
      <c r="I134" s="38" t="str">
        <f aca="false">IF($A134="","",SUMIFS(Invoices!$K$6:$K$505,Invoices!$C$6:$C$505,$A134))</f>
        <v/>
      </c>
      <c r="J134" s="38" t="str">
        <f aca="false">IF($A134="","",ROUND(H134-I134,2))</f>
        <v/>
      </c>
      <c r="K134" s="38" t="str">
        <f aca="false">IF($A134="","",SUMIFS(Invoices!$L$6:$L$505,Invoices!$C$6:$C$505,$A134,Invoices!$M$6:$M$505,"&gt;0"))</f>
        <v/>
      </c>
      <c r="L134" s="39" t="str">
        <f aca="false">IF($A134="","",_xlfn.MAXIFS(Invoices!$M$6:$M$505,Invoices!$C$6:$C$505,$A134))</f>
        <v/>
      </c>
      <c r="M134" s="8" t="str">
        <f aca="false">IF($A134="","",IF(K134&gt;0,"Overdue",IF(J134&gt;0,"Outstanding","Clear")))</f>
        <v/>
      </c>
      <c r="N134" s="8" t="str">
        <f aca="false">IF($A134="","",J134+ROW()/1000000)</f>
        <v/>
      </c>
    </row>
    <row r="135" customFormat="false" ht="15" hidden="false" customHeight="false" outlineLevel="0" collapsed="false">
      <c r="A135" s="7"/>
      <c r="B135" s="7"/>
      <c r="C135" s="7"/>
      <c r="D135" s="7"/>
      <c r="E135" s="7"/>
      <c r="F135" s="7"/>
      <c r="G135" s="7"/>
      <c r="H135" s="38" t="str">
        <f aca="false">IF($A135="","",SUMIFS(Invoices!$J$6:$J$505,Invoices!$C$6:$C$505,$A135))</f>
        <v/>
      </c>
      <c r="I135" s="38" t="str">
        <f aca="false">IF($A135="","",SUMIFS(Invoices!$K$6:$K$505,Invoices!$C$6:$C$505,$A135))</f>
        <v/>
      </c>
      <c r="J135" s="38" t="str">
        <f aca="false">IF($A135="","",ROUND(H135-I135,2))</f>
        <v/>
      </c>
      <c r="K135" s="38" t="str">
        <f aca="false">IF($A135="","",SUMIFS(Invoices!$L$6:$L$505,Invoices!$C$6:$C$505,$A135,Invoices!$M$6:$M$505,"&gt;0"))</f>
        <v/>
      </c>
      <c r="L135" s="39" t="str">
        <f aca="false">IF($A135="","",_xlfn.MAXIFS(Invoices!$M$6:$M$505,Invoices!$C$6:$C$505,$A135))</f>
        <v/>
      </c>
      <c r="M135" s="8" t="str">
        <f aca="false">IF($A135="","",IF(K135&gt;0,"Overdue",IF(J135&gt;0,"Outstanding","Clear")))</f>
        <v/>
      </c>
      <c r="N135" s="8" t="str">
        <f aca="false">IF($A135="","",J135+ROW()/1000000)</f>
        <v/>
      </c>
    </row>
    <row r="136" customFormat="false" ht="15" hidden="false" customHeight="false" outlineLevel="0" collapsed="false">
      <c r="A136" s="7"/>
      <c r="B136" s="7"/>
      <c r="C136" s="7"/>
      <c r="D136" s="7"/>
      <c r="E136" s="7"/>
      <c r="F136" s="7"/>
      <c r="G136" s="7"/>
      <c r="H136" s="38" t="str">
        <f aca="false">IF($A136="","",SUMIFS(Invoices!$J$6:$J$505,Invoices!$C$6:$C$505,$A136))</f>
        <v/>
      </c>
      <c r="I136" s="38" t="str">
        <f aca="false">IF($A136="","",SUMIFS(Invoices!$K$6:$K$505,Invoices!$C$6:$C$505,$A136))</f>
        <v/>
      </c>
      <c r="J136" s="38" t="str">
        <f aca="false">IF($A136="","",ROUND(H136-I136,2))</f>
        <v/>
      </c>
      <c r="K136" s="38" t="str">
        <f aca="false">IF($A136="","",SUMIFS(Invoices!$L$6:$L$505,Invoices!$C$6:$C$505,$A136,Invoices!$M$6:$M$505,"&gt;0"))</f>
        <v/>
      </c>
      <c r="L136" s="39" t="str">
        <f aca="false">IF($A136="","",_xlfn.MAXIFS(Invoices!$M$6:$M$505,Invoices!$C$6:$C$505,$A136))</f>
        <v/>
      </c>
      <c r="M136" s="8" t="str">
        <f aca="false">IF($A136="","",IF(K136&gt;0,"Overdue",IF(J136&gt;0,"Outstanding","Clear")))</f>
        <v/>
      </c>
      <c r="N136" s="8" t="str">
        <f aca="false">IF($A136="","",J136+ROW()/1000000)</f>
        <v/>
      </c>
    </row>
    <row r="137" customFormat="false" ht="15" hidden="false" customHeight="false" outlineLevel="0" collapsed="false">
      <c r="A137" s="7"/>
      <c r="B137" s="7"/>
      <c r="C137" s="7"/>
      <c r="D137" s="7"/>
      <c r="E137" s="7"/>
      <c r="F137" s="7"/>
      <c r="G137" s="7"/>
      <c r="H137" s="38" t="str">
        <f aca="false">IF($A137="","",SUMIFS(Invoices!$J$6:$J$505,Invoices!$C$6:$C$505,$A137))</f>
        <v/>
      </c>
      <c r="I137" s="38" t="str">
        <f aca="false">IF($A137="","",SUMIFS(Invoices!$K$6:$K$505,Invoices!$C$6:$C$505,$A137))</f>
        <v/>
      </c>
      <c r="J137" s="38" t="str">
        <f aca="false">IF($A137="","",ROUND(H137-I137,2))</f>
        <v/>
      </c>
      <c r="K137" s="38" t="str">
        <f aca="false">IF($A137="","",SUMIFS(Invoices!$L$6:$L$505,Invoices!$C$6:$C$505,$A137,Invoices!$M$6:$M$505,"&gt;0"))</f>
        <v/>
      </c>
      <c r="L137" s="39" t="str">
        <f aca="false">IF($A137="","",_xlfn.MAXIFS(Invoices!$M$6:$M$505,Invoices!$C$6:$C$505,$A137))</f>
        <v/>
      </c>
      <c r="M137" s="8" t="str">
        <f aca="false">IF($A137="","",IF(K137&gt;0,"Overdue",IF(J137&gt;0,"Outstanding","Clear")))</f>
        <v/>
      </c>
      <c r="N137" s="8" t="str">
        <f aca="false">IF($A137="","",J137+ROW()/1000000)</f>
        <v/>
      </c>
    </row>
    <row r="138" customFormat="false" ht="15" hidden="false" customHeight="false" outlineLevel="0" collapsed="false">
      <c r="A138" s="7"/>
      <c r="B138" s="7"/>
      <c r="C138" s="7"/>
      <c r="D138" s="7"/>
      <c r="E138" s="7"/>
      <c r="F138" s="7"/>
      <c r="G138" s="7"/>
      <c r="H138" s="38" t="str">
        <f aca="false">IF($A138="","",SUMIFS(Invoices!$J$6:$J$505,Invoices!$C$6:$C$505,$A138))</f>
        <v/>
      </c>
      <c r="I138" s="38" t="str">
        <f aca="false">IF($A138="","",SUMIFS(Invoices!$K$6:$K$505,Invoices!$C$6:$C$505,$A138))</f>
        <v/>
      </c>
      <c r="J138" s="38" t="str">
        <f aca="false">IF($A138="","",ROUND(H138-I138,2))</f>
        <v/>
      </c>
      <c r="K138" s="38" t="str">
        <f aca="false">IF($A138="","",SUMIFS(Invoices!$L$6:$L$505,Invoices!$C$6:$C$505,$A138,Invoices!$M$6:$M$505,"&gt;0"))</f>
        <v/>
      </c>
      <c r="L138" s="39" t="str">
        <f aca="false">IF($A138="","",_xlfn.MAXIFS(Invoices!$M$6:$M$505,Invoices!$C$6:$C$505,$A138))</f>
        <v/>
      </c>
      <c r="M138" s="8" t="str">
        <f aca="false">IF($A138="","",IF(K138&gt;0,"Overdue",IF(J138&gt;0,"Outstanding","Clear")))</f>
        <v/>
      </c>
      <c r="N138" s="8" t="str">
        <f aca="false">IF($A138="","",J138+ROW()/1000000)</f>
        <v/>
      </c>
    </row>
    <row r="139" customFormat="false" ht="15" hidden="false" customHeight="false" outlineLevel="0" collapsed="false">
      <c r="A139" s="7"/>
      <c r="B139" s="7"/>
      <c r="C139" s="7"/>
      <c r="D139" s="7"/>
      <c r="E139" s="7"/>
      <c r="F139" s="7"/>
      <c r="G139" s="7"/>
      <c r="H139" s="38" t="str">
        <f aca="false">IF($A139="","",SUMIFS(Invoices!$J$6:$J$505,Invoices!$C$6:$C$505,$A139))</f>
        <v/>
      </c>
      <c r="I139" s="38" t="str">
        <f aca="false">IF($A139="","",SUMIFS(Invoices!$K$6:$K$505,Invoices!$C$6:$C$505,$A139))</f>
        <v/>
      </c>
      <c r="J139" s="38" t="str">
        <f aca="false">IF($A139="","",ROUND(H139-I139,2))</f>
        <v/>
      </c>
      <c r="K139" s="38" t="str">
        <f aca="false">IF($A139="","",SUMIFS(Invoices!$L$6:$L$505,Invoices!$C$6:$C$505,$A139,Invoices!$M$6:$M$505,"&gt;0"))</f>
        <v/>
      </c>
      <c r="L139" s="39" t="str">
        <f aca="false">IF($A139="","",_xlfn.MAXIFS(Invoices!$M$6:$M$505,Invoices!$C$6:$C$505,$A139))</f>
        <v/>
      </c>
      <c r="M139" s="8" t="str">
        <f aca="false">IF($A139="","",IF(K139&gt;0,"Overdue",IF(J139&gt;0,"Outstanding","Clear")))</f>
        <v/>
      </c>
      <c r="N139" s="8" t="str">
        <f aca="false">IF($A139="","",J139+ROW()/1000000)</f>
        <v/>
      </c>
    </row>
    <row r="140" customFormat="false" ht="15" hidden="false" customHeight="false" outlineLevel="0" collapsed="false">
      <c r="A140" s="7"/>
      <c r="B140" s="7"/>
      <c r="C140" s="7"/>
      <c r="D140" s="7"/>
      <c r="E140" s="7"/>
      <c r="F140" s="7"/>
      <c r="G140" s="7"/>
      <c r="H140" s="38" t="str">
        <f aca="false">IF($A140="","",SUMIFS(Invoices!$J$6:$J$505,Invoices!$C$6:$C$505,$A140))</f>
        <v/>
      </c>
      <c r="I140" s="38" t="str">
        <f aca="false">IF($A140="","",SUMIFS(Invoices!$K$6:$K$505,Invoices!$C$6:$C$505,$A140))</f>
        <v/>
      </c>
      <c r="J140" s="38" t="str">
        <f aca="false">IF($A140="","",ROUND(H140-I140,2))</f>
        <v/>
      </c>
      <c r="K140" s="38" t="str">
        <f aca="false">IF($A140="","",SUMIFS(Invoices!$L$6:$L$505,Invoices!$C$6:$C$505,$A140,Invoices!$M$6:$M$505,"&gt;0"))</f>
        <v/>
      </c>
      <c r="L140" s="39" t="str">
        <f aca="false">IF($A140="","",_xlfn.MAXIFS(Invoices!$M$6:$M$505,Invoices!$C$6:$C$505,$A140))</f>
        <v/>
      </c>
      <c r="M140" s="8" t="str">
        <f aca="false">IF($A140="","",IF(K140&gt;0,"Overdue",IF(J140&gt;0,"Outstanding","Clear")))</f>
        <v/>
      </c>
      <c r="N140" s="8" t="str">
        <f aca="false">IF($A140="","",J140+ROW()/1000000)</f>
        <v/>
      </c>
    </row>
    <row r="141" customFormat="false" ht="15" hidden="false" customHeight="false" outlineLevel="0" collapsed="false">
      <c r="A141" s="7"/>
      <c r="B141" s="7"/>
      <c r="C141" s="7"/>
      <c r="D141" s="7"/>
      <c r="E141" s="7"/>
      <c r="F141" s="7"/>
      <c r="G141" s="7"/>
      <c r="H141" s="38" t="str">
        <f aca="false">IF($A141="","",SUMIFS(Invoices!$J$6:$J$505,Invoices!$C$6:$C$505,$A141))</f>
        <v/>
      </c>
      <c r="I141" s="38" t="str">
        <f aca="false">IF($A141="","",SUMIFS(Invoices!$K$6:$K$505,Invoices!$C$6:$C$505,$A141))</f>
        <v/>
      </c>
      <c r="J141" s="38" t="str">
        <f aca="false">IF($A141="","",ROUND(H141-I141,2))</f>
        <v/>
      </c>
      <c r="K141" s="38" t="str">
        <f aca="false">IF($A141="","",SUMIFS(Invoices!$L$6:$L$505,Invoices!$C$6:$C$505,$A141,Invoices!$M$6:$M$505,"&gt;0"))</f>
        <v/>
      </c>
      <c r="L141" s="39" t="str">
        <f aca="false">IF($A141="","",_xlfn.MAXIFS(Invoices!$M$6:$M$505,Invoices!$C$6:$C$505,$A141))</f>
        <v/>
      </c>
      <c r="M141" s="8" t="str">
        <f aca="false">IF($A141="","",IF(K141&gt;0,"Overdue",IF(J141&gt;0,"Outstanding","Clear")))</f>
        <v/>
      </c>
      <c r="N141" s="8" t="str">
        <f aca="false">IF($A141="","",J141+ROW()/1000000)</f>
        <v/>
      </c>
    </row>
    <row r="142" customFormat="false" ht="15" hidden="false" customHeight="false" outlineLevel="0" collapsed="false">
      <c r="A142" s="7"/>
      <c r="B142" s="7"/>
      <c r="C142" s="7"/>
      <c r="D142" s="7"/>
      <c r="E142" s="7"/>
      <c r="F142" s="7"/>
      <c r="G142" s="7"/>
      <c r="H142" s="38" t="str">
        <f aca="false">IF($A142="","",SUMIFS(Invoices!$J$6:$J$505,Invoices!$C$6:$C$505,$A142))</f>
        <v/>
      </c>
      <c r="I142" s="38" t="str">
        <f aca="false">IF($A142="","",SUMIFS(Invoices!$K$6:$K$505,Invoices!$C$6:$C$505,$A142))</f>
        <v/>
      </c>
      <c r="J142" s="38" t="str">
        <f aca="false">IF($A142="","",ROUND(H142-I142,2))</f>
        <v/>
      </c>
      <c r="K142" s="38" t="str">
        <f aca="false">IF($A142="","",SUMIFS(Invoices!$L$6:$L$505,Invoices!$C$6:$C$505,$A142,Invoices!$M$6:$M$505,"&gt;0"))</f>
        <v/>
      </c>
      <c r="L142" s="39" t="str">
        <f aca="false">IF($A142="","",_xlfn.MAXIFS(Invoices!$M$6:$M$505,Invoices!$C$6:$C$505,$A142))</f>
        <v/>
      </c>
      <c r="M142" s="8" t="str">
        <f aca="false">IF($A142="","",IF(K142&gt;0,"Overdue",IF(J142&gt;0,"Outstanding","Clear")))</f>
        <v/>
      </c>
      <c r="N142" s="8" t="str">
        <f aca="false">IF($A142="","",J142+ROW()/1000000)</f>
        <v/>
      </c>
    </row>
    <row r="143" customFormat="false" ht="15" hidden="false" customHeight="false" outlineLevel="0" collapsed="false">
      <c r="A143" s="7"/>
      <c r="B143" s="7"/>
      <c r="C143" s="7"/>
      <c r="D143" s="7"/>
      <c r="E143" s="7"/>
      <c r="F143" s="7"/>
      <c r="G143" s="7"/>
      <c r="H143" s="38" t="str">
        <f aca="false">IF($A143="","",SUMIFS(Invoices!$J$6:$J$505,Invoices!$C$6:$C$505,$A143))</f>
        <v/>
      </c>
      <c r="I143" s="38" t="str">
        <f aca="false">IF($A143="","",SUMIFS(Invoices!$K$6:$K$505,Invoices!$C$6:$C$505,$A143))</f>
        <v/>
      </c>
      <c r="J143" s="38" t="str">
        <f aca="false">IF($A143="","",ROUND(H143-I143,2))</f>
        <v/>
      </c>
      <c r="K143" s="38" t="str">
        <f aca="false">IF($A143="","",SUMIFS(Invoices!$L$6:$L$505,Invoices!$C$6:$C$505,$A143,Invoices!$M$6:$M$505,"&gt;0"))</f>
        <v/>
      </c>
      <c r="L143" s="39" t="str">
        <f aca="false">IF($A143="","",_xlfn.MAXIFS(Invoices!$M$6:$M$505,Invoices!$C$6:$C$505,$A143))</f>
        <v/>
      </c>
      <c r="M143" s="8" t="str">
        <f aca="false">IF($A143="","",IF(K143&gt;0,"Overdue",IF(J143&gt;0,"Outstanding","Clear")))</f>
        <v/>
      </c>
      <c r="N143" s="8" t="str">
        <f aca="false">IF($A143="","",J143+ROW()/1000000)</f>
        <v/>
      </c>
    </row>
    <row r="144" customFormat="false" ht="15" hidden="false" customHeight="false" outlineLevel="0" collapsed="false">
      <c r="A144" s="7"/>
      <c r="B144" s="7"/>
      <c r="C144" s="7"/>
      <c r="D144" s="7"/>
      <c r="E144" s="7"/>
      <c r="F144" s="7"/>
      <c r="G144" s="7"/>
      <c r="H144" s="38" t="str">
        <f aca="false">IF($A144="","",SUMIFS(Invoices!$J$6:$J$505,Invoices!$C$6:$C$505,$A144))</f>
        <v/>
      </c>
      <c r="I144" s="38" t="str">
        <f aca="false">IF($A144="","",SUMIFS(Invoices!$K$6:$K$505,Invoices!$C$6:$C$505,$A144))</f>
        <v/>
      </c>
      <c r="J144" s="38" t="str">
        <f aca="false">IF($A144="","",ROUND(H144-I144,2))</f>
        <v/>
      </c>
      <c r="K144" s="38" t="str">
        <f aca="false">IF($A144="","",SUMIFS(Invoices!$L$6:$L$505,Invoices!$C$6:$C$505,$A144,Invoices!$M$6:$M$505,"&gt;0"))</f>
        <v/>
      </c>
      <c r="L144" s="39" t="str">
        <f aca="false">IF($A144="","",_xlfn.MAXIFS(Invoices!$M$6:$M$505,Invoices!$C$6:$C$505,$A144))</f>
        <v/>
      </c>
      <c r="M144" s="8" t="str">
        <f aca="false">IF($A144="","",IF(K144&gt;0,"Overdue",IF(J144&gt;0,"Outstanding","Clear")))</f>
        <v/>
      </c>
      <c r="N144" s="8" t="str">
        <f aca="false">IF($A144="","",J144+ROW()/1000000)</f>
        <v/>
      </c>
    </row>
    <row r="145" customFormat="false" ht="15" hidden="false" customHeight="false" outlineLevel="0" collapsed="false">
      <c r="A145" s="7"/>
      <c r="B145" s="7"/>
      <c r="C145" s="7"/>
      <c r="D145" s="7"/>
      <c r="E145" s="7"/>
      <c r="F145" s="7"/>
      <c r="G145" s="7"/>
      <c r="H145" s="38" t="str">
        <f aca="false">IF($A145="","",SUMIFS(Invoices!$J$6:$J$505,Invoices!$C$6:$C$505,$A145))</f>
        <v/>
      </c>
      <c r="I145" s="38" t="str">
        <f aca="false">IF($A145="","",SUMIFS(Invoices!$K$6:$K$505,Invoices!$C$6:$C$505,$A145))</f>
        <v/>
      </c>
      <c r="J145" s="38" t="str">
        <f aca="false">IF($A145="","",ROUND(H145-I145,2))</f>
        <v/>
      </c>
      <c r="K145" s="38" t="str">
        <f aca="false">IF($A145="","",SUMIFS(Invoices!$L$6:$L$505,Invoices!$C$6:$C$505,$A145,Invoices!$M$6:$M$505,"&gt;0"))</f>
        <v/>
      </c>
      <c r="L145" s="39" t="str">
        <f aca="false">IF($A145="","",_xlfn.MAXIFS(Invoices!$M$6:$M$505,Invoices!$C$6:$C$505,$A145))</f>
        <v/>
      </c>
      <c r="M145" s="8" t="str">
        <f aca="false">IF($A145="","",IF(K145&gt;0,"Overdue",IF(J145&gt;0,"Outstanding","Clear")))</f>
        <v/>
      </c>
      <c r="N145" s="8" t="str">
        <f aca="false">IF($A145="","",J145+ROW()/1000000)</f>
        <v/>
      </c>
    </row>
    <row r="146" customFormat="false" ht="15" hidden="false" customHeight="false" outlineLevel="0" collapsed="false">
      <c r="A146" s="7"/>
      <c r="B146" s="7"/>
      <c r="C146" s="7"/>
      <c r="D146" s="7"/>
      <c r="E146" s="7"/>
      <c r="F146" s="7"/>
      <c r="G146" s="7"/>
      <c r="H146" s="38" t="str">
        <f aca="false">IF($A146="","",SUMIFS(Invoices!$J$6:$J$505,Invoices!$C$6:$C$505,$A146))</f>
        <v/>
      </c>
      <c r="I146" s="38" t="str">
        <f aca="false">IF($A146="","",SUMIFS(Invoices!$K$6:$K$505,Invoices!$C$6:$C$505,$A146))</f>
        <v/>
      </c>
      <c r="J146" s="38" t="str">
        <f aca="false">IF($A146="","",ROUND(H146-I146,2))</f>
        <v/>
      </c>
      <c r="K146" s="38" t="str">
        <f aca="false">IF($A146="","",SUMIFS(Invoices!$L$6:$L$505,Invoices!$C$6:$C$505,$A146,Invoices!$M$6:$M$505,"&gt;0"))</f>
        <v/>
      </c>
      <c r="L146" s="39" t="str">
        <f aca="false">IF($A146="","",_xlfn.MAXIFS(Invoices!$M$6:$M$505,Invoices!$C$6:$C$505,$A146))</f>
        <v/>
      </c>
      <c r="M146" s="8" t="str">
        <f aca="false">IF($A146="","",IF(K146&gt;0,"Overdue",IF(J146&gt;0,"Outstanding","Clear")))</f>
        <v/>
      </c>
      <c r="N146" s="8" t="str">
        <f aca="false">IF($A146="","",J146+ROW()/1000000)</f>
        <v/>
      </c>
    </row>
    <row r="147" customFormat="false" ht="15" hidden="false" customHeight="false" outlineLevel="0" collapsed="false">
      <c r="A147" s="7"/>
      <c r="B147" s="7"/>
      <c r="C147" s="7"/>
      <c r="D147" s="7"/>
      <c r="E147" s="7"/>
      <c r="F147" s="7"/>
      <c r="G147" s="7"/>
      <c r="H147" s="38" t="str">
        <f aca="false">IF($A147="","",SUMIFS(Invoices!$J$6:$J$505,Invoices!$C$6:$C$505,$A147))</f>
        <v/>
      </c>
      <c r="I147" s="38" t="str">
        <f aca="false">IF($A147="","",SUMIFS(Invoices!$K$6:$K$505,Invoices!$C$6:$C$505,$A147))</f>
        <v/>
      </c>
      <c r="J147" s="38" t="str">
        <f aca="false">IF($A147="","",ROUND(H147-I147,2))</f>
        <v/>
      </c>
      <c r="K147" s="38" t="str">
        <f aca="false">IF($A147="","",SUMIFS(Invoices!$L$6:$L$505,Invoices!$C$6:$C$505,$A147,Invoices!$M$6:$M$505,"&gt;0"))</f>
        <v/>
      </c>
      <c r="L147" s="39" t="str">
        <f aca="false">IF($A147="","",_xlfn.MAXIFS(Invoices!$M$6:$M$505,Invoices!$C$6:$C$505,$A147))</f>
        <v/>
      </c>
      <c r="M147" s="8" t="str">
        <f aca="false">IF($A147="","",IF(K147&gt;0,"Overdue",IF(J147&gt;0,"Outstanding","Clear")))</f>
        <v/>
      </c>
      <c r="N147" s="8" t="str">
        <f aca="false">IF($A147="","",J147+ROW()/1000000)</f>
        <v/>
      </c>
    </row>
    <row r="148" customFormat="false" ht="15" hidden="false" customHeight="false" outlineLevel="0" collapsed="false">
      <c r="A148" s="7"/>
      <c r="B148" s="7"/>
      <c r="C148" s="7"/>
      <c r="D148" s="7"/>
      <c r="E148" s="7"/>
      <c r="F148" s="7"/>
      <c r="G148" s="7"/>
      <c r="H148" s="38" t="str">
        <f aca="false">IF($A148="","",SUMIFS(Invoices!$J$6:$J$505,Invoices!$C$6:$C$505,$A148))</f>
        <v/>
      </c>
      <c r="I148" s="38" t="str">
        <f aca="false">IF($A148="","",SUMIFS(Invoices!$K$6:$K$505,Invoices!$C$6:$C$505,$A148))</f>
        <v/>
      </c>
      <c r="J148" s="38" t="str">
        <f aca="false">IF($A148="","",ROUND(H148-I148,2))</f>
        <v/>
      </c>
      <c r="K148" s="38" t="str">
        <f aca="false">IF($A148="","",SUMIFS(Invoices!$L$6:$L$505,Invoices!$C$6:$C$505,$A148,Invoices!$M$6:$M$505,"&gt;0"))</f>
        <v/>
      </c>
      <c r="L148" s="39" t="str">
        <f aca="false">IF($A148="","",_xlfn.MAXIFS(Invoices!$M$6:$M$505,Invoices!$C$6:$C$505,$A148))</f>
        <v/>
      </c>
      <c r="M148" s="8" t="str">
        <f aca="false">IF($A148="","",IF(K148&gt;0,"Overdue",IF(J148&gt;0,"Outstanding","Clear")))</f>
        <v/>
      </c>
      <c r="N148" s="8" t="str">
        <f aca="false">IF($A148="","",J148+ROW()/1000000)</f>
        <v/>
      </c>
    </row>
    <row r="149" customFormat="false" ht="15" hidden="false" customHeight="false" outlineLevel="0" collapsed="false">
      <c r="A149" s="7"/>
      <c r="B149" s="7"/>
      <c r="C149" s="7"/>
      <c r="D149" s="7"/>
      <c r="E149" s="7"/>
      <c r="F149" s="7"/>
      <c r="G149" s="7"/>
      <c r="H149" s="38" t="str">
        <f aca="false">IF($A149="","",SUMIFS(Invoices!$J$6:$J$505,Invoices!$C$6:$C$505,$A149))</f>
        <v/>
      </c>
      <c r="I149" s="38" t="str">
        <f aca="false">IF($A149="","",SUMIFS(Invoices!$K$6:$K$505,Invoices!$C$6:$C$505,$A149))</f>
        <v/>
      </c>
      <c r="J149" s="38" t="str">
        <f aca="false">IF($A149="","",ROUND(H149-I149,2))</f>
        <v/>
      </c>
      <c r="K149" s="38" t="str">
        <f aca="false">IF($A149="","",SUMIFS(Invoices!$L$6:$L$505,Invoices!$C$6:$C$505,$A149,Invoices!$M$6:$M$505,"&gt;0"))</f>
        <v/>
      </c>
      <c r="L149" s="39" t="str">
        <f aca="false">IF($A149="","",_xlfn.MAXIFS(Invoices!$M$6:$M$505,Invoices!$C$6:$C$505,$A149))</f>
        <v/>
      </c>
      <c r="M149" s="8" t="str">
        <f aca="false">IF($A149="","",IF(K149&gt;0,"Overdue",IF(J149&gt;0,"Outstanding","Clear")))</f>
        <v/>
      </c>
      <c r="N149" s="8" t="str">
        <f aca="false">IF($A149="","",J149+ROW()/1000000)</f>
        <v/>
      </c>
    </row>
    <row r="150" customFormat="false" ht="15" hidden="false" customHeight="false" outlineLevel="0" collapsed="false">
      <c r="A150" s="7"/>
      <c r="B150" s="7"/>
      <c r="C150" s="7"/>
      <c r="D150" s="7"/>
      <c r="E150" s="7"/>
      <c r="F150" s="7"/>
      <c r="G150" s="7"/>
      <c r="H150" s="38" t="str">
        <f aca="false">IF($A150="","",SUMIFS(Invoices!$J$6:$J$505,Invoices!$C$6:$C$505,$A150))</f>
        <v/>
      </c>
      <c r="I150" s="38" t="str">
        <f aca="false">IF($A150="","",SUMIFS(Invoices!$K$6:$K$505,Invoices!$C$6:$C$505,$A150))</f>
        <v/>
      </c>
      <c r="J150" s="38" t="str">
        <f aca="false">IF($A150="","",ROUND(H150-I150,2))</f>
        <v/>
      </c>
      <c r="K150" s="38" t="str">
        <f aca="false">IF($A150="","",SUMIFS(Invoices!$L$6:$L$505,Invoices!$C$6:$C$505,$A150,Invoices!$M$6:$M$505,"&gt;0"))</f>
        <v/>
      </c>
      <c r="L150" s="39" t="str">
        <f aca="false">IF($A150="","",_xlfn.MAXIFS(Invoices!$M$6:$M$505,Invoices!$C$6:$C$505,$A150))</f>
        <v/>
      </c>
      <c r="M150" s="8" t="str">
        <f aca="false">IF($A150="","",IF(K150&gt;0,"Overdue",IF(J150&gt;0,"Outstanding","Clear")))</f>
        <v/>
      </c>
      <c r="N150" s="8" t="str">
        <f aca="false">IF($A150="","",J150+ROW()/1000000)</f>
        <v/>
      </c>
    </row>
    <row r="151" customFormat="false" ht="15" hidden="false" customHeight="false" outlineLevel="0" collapsed="false">
      <c r="A151" s="7"/>
      <c r="B151" s="7"/>
      <c r="C151" s="7"/>
      <c r="D151" s="7"/>
      <c r="E151" s="7"/>
      <c r="F151" s="7"/>
      <c r="G151" s="7"/>
      <c r="H151" s="38" t="str">
        <f aca="false">IF($A151="","",SUMIFS(Invoices!$J$6:$J$505,Invoices!$C$6:$C$505,$A151))</f>
        <v/>
      </c>
      <c r="I151" s="38" t="str">
        <f aca="false">IF($A151="","",SUMIFS(Invoices!$K$6:$K$505,Invoices!$C$6:$C$505,$A151))</f>
        <v/>
      </c>
      <c r="J151" s="38" t="str">
        <f aca="false">IF($A151="","",ROUND(H151-I151,2))</f>
        <v/>
      </c>
      <c r="K151" s="38" t="str">
        <f aca="false">IF($A151="","",SUMIFS(Invoices!$L$6:$L$505,Invoices!$C$6:$C$505,$A151,Invoices!$M$6:$M$505,"&gt;0"))</f>
        <v/>
      </c>
      <c r="L151" s="39" t="str">
        <f aca="false">IF($A151="","",_xlfn.MAXIFS(Invoices!$M$6:$M$505,Invoices!$C$6:$C$505,$A151))</f>
        <v/>
      </c>
      <c r="M151" s="8" t="str">
        <f aca="false">IF($A151="","",IF(K151&gt;0,"Overdue",IF(J151&gt;0,"Outstanding","Clear")))</f>
        <v/>
      </c>
      <c r="N151" s="8" t="str">
        <f aca="false">IF($A151="","",J151+ROW()/1000000)</f>
        <v/>
      </c>
    </row>
    <row r="152" customFormat="false" ht="15" hidden="false" customHeight="false" outlineLevel="0" collapsed="false">
      <c r="A152" s="7"/>
      <c r="B152" s="7"/>
      <c r="C152" s="7"/>
      <c r="D152" s="7"/>
      <c r="E152" s="7"/>
      <c r="F152" s="7"/>
      <c r="G152" s="7"/>
      <c r="H152" s="38" t="str">
        <f aca="false">IF($A152="","",SUMIFS(Invoices!$J$6:$J$505,Invoices!$C$6:$C$505,$A152))</f>
        <v/>
      </c>
      <c r="I152" s="38" t="str">
        <f aca="false">IF($A152="","",SUMIFS(Invoices!$K$6:$K$505,Invoices!$C$6:$C$505,$A152))</f>
        <v/>
      </c>
      <c r="J152" s="38" t="str">
        <f aca="false">IF($A152="","",ROUND(H152-I152,2))</f>
        <v/>
      </c>
      <c r="K152" s="38" t="str">
        <f aca="false">IF($A152="","",SUMIFS(Invoices!$L$6:$L$505,Invoices!$C$6:$C$505,$A152,Invoices!$M$6:$M$505,"&gt;0"))</f>
        <v/>
      </c>
      <c r="L152" s="39" t="str">
        <f aca="false">IF($A152="","",_xlfn.MAXIFS(Invoices!$M$6:$M$505,Invoices!$C$6:$C$505,$A152))</f>
        <v/>
      </c>
      <c r="M152" s="8" t="str">
        <f aca="false">IF($A152="","",IF(K152&gt;0,"Overdue",IF(J152&gt;0,"Outstanding","Clear")))</f>
        <v/>
      </c>
      <c r="N152" s="8" t="str">
        <f aca="false">IF($A152="","",J152+ROW()/1000000)</f>
        <v/>
      </c>
    </row>
    <row r="153" customFormat="false" ht="15" hidden="false" customHeight="false" outlineLevel="0" collapsed="false">
      <c r="A153" s="7"/>
      <c r="B153" s="7"/>
      <c r="C153" s="7"/>
      <c r="D153" s="7"/>
      <c r="E153" s="7"/>
      <c r="F153" s="7"/>
      <c r="G153" s="7"/>
      <c r="H153" s="38" t="str">
        <f aca="false">IF($A153="","",SUMIFS(Invoices!$J$6:$J$505,Invoices!$C$6:$C$505,$A153))</f>
        <v/>
      </c>
      <c r="I153" s="38" t="str">
        <f aca="false">IF($A153="","",SUMIFS(Invoices!$K$6:$K$505,Invoices!$C$6:$C$505,$A153))</f>
        <v/>
      </c>
      <c r="J153" s="38" t="str">
        <f aca="false">IF($A153="","",ROUND(H153-I153,2))</f>
        <v/>
      </c>
      <c r="K153" s="38" t="str">
        <f aca="false">IF($A153="","",SUMIFS(Invoices!$L$6:$L$505,Invoices!$C$6:$C$505,$A153,Invoices!$M$6:$M$505,"&gt;0"))</f>
        <v/>
      </c>
      <c r="L153" s="39" t="str">
        <f aca="false">IF($A153="","",_xlfn.MAXIFS(Invoices!$M$6:$M$505,Invoices!$C$6:$C$505,$A153))</f>
        <v/>
      </c>
      <c r="M153" s="8" t="str">
        <f aca="false">IF($A153="","",IF(K153&gt;0,"Overdue",IF(J153&gt;0,"Outstanding","Clear")))</f>
        <v/>
      </c>
      <c r="N153" s="8" t="str">
        <f aca="false">IF($A153="","",J153+ROW()/1000000)</f>
        <v/>
      </c>
    </row>
    <row r="154" customFormat="false" ht="15" hidden="false" customHeight="false" outlineLevel="0" collapsed="false">
      <c r="A154" s="7"/>
      <c r="B154" s="7"/>
      <c r="C154" s="7"/>
      <c r="D154" s="7"/>
      <c r="E154" s="7"/>
      <c r="F154" s="7"/>
      <c r="G154" s="7"/>
      <c r="H154" s="38" t="str">
        <f aca="false">IF($A154="","",SUMIFS(Invoices!$J$6:$J$505,Invoices!$C$6:$C$505,$A154))</f>
        <v/>
      </c>
      <c r="I154" s="38" t="str">
        <f aca="false">IF($A154="","",SUMIFS(Invoices!$K$6:$K$505,Invoices!$C$6:$C$505,$A154))</f>
        <v/>
      </c>
      <c r="J154" s="38" t="str">
        <f aca="false">IF($A154="","",ROUND(H154-I154,2))</f>
        <v/>
      </c>
      <c r="K154" s="38" t="str">
        <f aca="false">IF($A154="","",SUMIFS(Invoices!$L$6:$L$505,Invoices!$C$6:$C$505,$A154,Invoices!$M$6:$M$505,"&gt;0"))</f>
        <v/>
      </c>
      <c r="L154" s="39" t="str">
        <f aca="false">IF($A154="","",_xlfn.MAXIFS(Invoices!$M$6:$M$505,Invoices!$C$6:$C$505,$A154))</f>
        <v/>
      </c>
      <c r="M154" s="8" t="str">
        <f aca="false">IF($A154="","",IF(K154&gt;0,"Overdue",IF(J154&gt;0,"Outstanding","Clear")))</f>
        <v/>
      </c>
      <c r="N154" s="8" t="str">
        <f aca="false">IF($A154="","",J154+ROW()/1000000)</f>
        <v/>
      </c>
    </row>
    <row r="155" customFormat="false" ht="15" hidden="false" customHeight="false" outlineLevel="0" collapsed="false">
      <c r="A155" s="7"/>
      <c r="B155" s="7"/>
      <c r="C155" s="7"/>
      <c r="D155" s="7"/>
      <c r="E155" s="7"/>
      <c r="F155" s="7"/>
      <c r="G155" s="7"/>
      <c r="H155" s="38" t="str">
        <f aca="false">IF($A155="","",SUMIFS(Invoices!$J$6:$J$505,Invoices!$C$6:$C$505,$A155))</f>
        <v/>
      </c>
      <c r="I155" s="38" t="str">
        <f aca="false">IF($A155="","",SUMIFS(Invoices!$K$6:$K$505,Invoices!$C$6:$C$505,$A155))</f>
        <v/>
      </c>
      <c r="J155" s="38" t="str">
        <f aca="false">IF($A155="","",ROUND(H155-I155,2))</f>
        <v/>
      </c>
      <c r="K155" s="38" t="str">
        <f aca="false">IF($A155="","",SUMIFS(Invoices!$L$6:$L$505,Invoices!$C$6:$C$505,$A155,Invoices!$M$6:$M$505,"&gt;0"))</f>
        <v/>
      </c>
      <c r="L155" s="39" t="str">
        <f aca="false">IF($A155="","",_xlfn.MAXIFS(Invoices!$M$6:$M$505,Invoices!$C$6:$C$505,$A155))</f>
        <v/>
      </c>
      <c r="M155" s="8" t="str">
        <f aca="false">IF($A155="","",IF(K155&gt;0,"Overdue",IF(J155&gt;0,"Outstanding","Clear")))</f>
        <v/>
      </c>
      <c r="N155" s="8" t="str">
        <f aca="false">IF($A155="","",J155+ROW()/1000000)</f>
        <v/>
      </c>
    </row>
    <row r="156" customFormat="false" ht="15" hidden="false" customHeight="false" outlineLevel="0" collapsed="false">
      <c r="A156" s="7"/>
      <c r="B156" s="7"/>
      <c r="C156" s="7"/>
      <c r="D156" s="7"/>
      <c r="E156" s="7"/>
      <c r="F156" s="7"/>
      <c r="G156" s="7"/>
      <c r="H156" s="38" t="str">
        <f aca="false">IF($A156="","",SUMIFS(Invoices!$J$6:$J$505,Invoices!$C$6:$C$505,$A156))</f>
        <v/>
      </c>
      <c r="I156" s="38" t="str">
        <f aca="false">IF($A156="","",SUMIFS(Invoices!$K$6:$K$505,Invoices!$C$6:$C$505,$A156))</f>
        <v/>
      </c>
      <c r="J156" s="38" t="str">
        <f aca="false">IF($A156="","",ROUND(H156-I156,2))</f>
        <v/>
      </c>
      <c r="K156" s="38" t="str">
        <f aca="false">IF($A156="","",SUMIFS(Invoices!$L$6:$L$505,Invoices!$C$6:$C$505,$A156,Invoices!$M$6:$M$505,"&gt;0"))</f>
        <v/>
      </c>
      <c r="L156" s="39" t="str">
        <f aca="false">IF($A156="","",_xlfn.MAXIFS(Invoices!$M$6:$M$505,Invoices!$C$6:$C$505,$A156))</f>
        <v/>
      </c>
      <c r="M156" s="8" t="str">
        <f aca="false">IF($A156="","",IF(K156&gt;0,"Overdue",IF(J156&gt;0,"Outstanding","Clear")))</f>
        <v/>
      </c>
      <c r="N156" s="8" t="str">
        <f aca="false">IF($A156="","",J156+ROW()/1000000)</f>
        <v/>
      </c>
    </row>
    <row r="157" customFormat="false" ht="15" hidden="false" customHeight="false" outlineLevel="0" collapsed="false">
      <c r="A157" s="7"/>
      <c r="B157" s="7"/>
      <c r="C157" s="7"/>
      <c r="D157" s="7"/>
      <c r="E157" s="7"/>
      <c r="F157" s="7"/>
      <c r="G157" s="7"/>
      <c r="H157" s="38" t="str">
        <f aca="false">IF($A157="","",SUMIFS(Invoices!$J$6:$J$505,Invoices!$C$6:$C$505,$A157))</f>
        <v/>
      </c>
      <c r="I157" s="38" t="str">
        <f aca="false">IF($A157="","",SUMIFS(Invoices!$K$6:$K$505,Invoices!$C$6:$C$505,$A157))</f>
        <v/>
      </c>
      <c r="J157" s="38" t="str">
        <f aca="false">IF($A157="","",ROUND(H157-I157,2))</f>
        <v/>
      </c>
      <c r="K157" s="38" t="str">
        <f aca="false">IF($A157="","",SUMIFS(Invoices!$L$6:$L$505,Invoices!$C$6:$C$505,$A157,Invoices!$M$6:$M$505,"&gt;0"))</f>
        <v/>
      </c>
      <c r="L157" s="39" t="str">
        <f aca="false">IF($A157="","",_xlfn.MAXIFS(Invoices!$M$6:$M$505,Invoices!$C$6:$C$505,$A157))</f>
        <v/>
      </c>
      <c r="M157" s="8" t="str">
        <f aca="false">IF($A157="","",IF(K157&gt;0,"Overdue",IF(J157&gt;0,"Outstanding","Clear")))</f>
        <v/>
      </c>
      <c r="N157" s="8" t="str">
        <f aca="false">IF($A157="","",J157+ROW()/1000000)</f>
        <v/>
      </c>
    </row>
    <row r="158" customFormat="false" ht="15" hidden="false" customHeight="false" outlineLevel="0" collapsed="false">
      <c r="A158" s="7"/>
      <c r="B158" s="7"/>
      <c r="C158" s="7"/>
      <c r="D158" s="7"/>
      <c r="E158" s="7"/>
      <c r="F158" s="7"/>
      <c r="G158" s="7"/>
      <c r="H158" s="38" t="str">
        <f aca="false">IF($A158="","",SUMIFS(Invoices!$J$6:$J$505,Invoices!$C$6:$C$505,$A158))</f>
        <v/>
      </c>
      <c r="I158" s="38" t="str">
        <f aca="false">IF($A158="","",SUMIFS(Invoices!$K$6:$K$505,Invoices!$C$6:$C$505,$A158))</f>
        <v/>
      </c>
      <c r="J158" s="38" t="str">
        <f aca="false">IF($A158="","",ROUND(H158-I158,2))</f>
        <v/>
      </c>
      <c r="K158" s="38" t="str">
        <f aca="false">IF($A158="","",SUMIFS(Invoices!$L$6:$L$505,Invoices!$C$6:$C$505,$A158,Invoices!$M$6:$M$505,"&gt;0"))</f>
        <v/>
      </c>
      <c r="L158" s="39" t="str">
        <f aca="false">IF($A158="","",_xlfn.MAXIFS(Invoices!$M$6:$M$505,Invoices!$C$6:$C$505,$A158))</f>
        <v/>
      </c>
      <c r="M158" s="8" t="str">
        <f aca="false">IF($A158="","",IF(K158&gt;0,"Overdue",IF(J158&gt;0,"Outstanding","Clear")))</f>
        <v/>
      </c>
      <c r="N158" s="8" t="str">
        <f aca="false">IF($A158="","",J158+ROW()/1000000)</f>
        <v/>
      </c>
    </row>
    <row r="159" customFormat="false" ht="15" hidden="false" customHeight="false" outlineLevel="0" collapsed="false">
      <c r="A159" s="7"/>
      <c r="B159" s="7"/>
      <c r="C159" s="7"/>
      <c r="D159" s="7"/>
      <c r="E159" s="7"/>
      <c r="F159" s="7"/>
      <c r="G159" s="7"/>
      <c r="H159" s="38" t="str">
        <f aca="false">IF($A159="","",SUMIFS(Invoices!$J$6:$J$505,Invoices!$C$6:$C$505,$A159))</f>
        <v/>
      </c>
      <c r="I159" s="38" t="str">
        <f aca="false">IF($A159="","",SUMIFS(Invoices!$K$6:$K$505,Invoices!$C$6:$C$505,$A159))</f>
        <v/>
      </c>
      <c r="J159" s="38" t="str">
        <f aca="false">IF($A159="","",ROUND(H159-I159,2))</f>
        <v/>
      </c>
      <c r="K159" s="38" t="str">
        <f aca="false">IF($A159="","",SUMIFS(Invoices!$L$6:$L$505,Invoices!$C$6:$C$505,$A159,Invoices!$M$6:$M$505,"&gt;0"))</f>
        <v/>
      </c>
      <c r="L159" s="39" t="str">
        <f aca="false">IF($A159="","",_xlfn.MAXIFS(Invoices!$M$6:$M$505,Invoices!$C$6:$C$505,$A159))</f>
        <v/>
      </c>
      <c r="M159" s="8" t="str">
        <f aca="false">IF($A159="","",IF(K159&gt;0,"Overdue",IF(J159&gt;0,"Outstanding","Clear")))</f>
        <v/>
      </c>
      <c r="N159" s="8" t="str">
        <f aca="false">IF($A159="","",J159+ROW()/1000000)</f>
        <v/>
      </c>
    </row>
    <row r="160" customFormat="false" ht="15" hidden="false" customHeight="false" outlineLevel="0" collapsed="false">
      <c r="A160" s="7"/>
      <c r="B160" s="7"/>
      <c r="C160" s="7"/>
      <c r="D160" s="7"/>
      <c r="E160" s="7"/>
      <c r="F160" s="7"/>
      <c r="G160" s="7"/>
      <c r="H160" s="38" t="str">
        <f aca="false">IF($A160="","",SUMIFS(Invoices!$J$6:$J$505,Invoices!$C$6:$C$505,$A160))</f>
        <v/>
      </c>
      <c r="I160" s="38" t="str">
        <f aca="false">IF($A160="","",SUMIFS(Invoices!$K$6:$K$505,Invoices!$C$6:$C$505,$A160))</f>
        <v/>
      </c>
      <c r="J160" s="38" t="str">
        <f aca="false">IF($A160="","",ROUND(H160-I160,2))</f>
        <v/>
      </c>
      <c r="K160" s="38" t="str">
        <f aca="false">IF($A160="","",SUMIFS(Invoices!$L$6:$L$505,Invoices!$C$6:$C$505,$A160,Invoices!$M$6:$M$505,"&gt;0"))</f>
        <v/>
      </c>
      <c r="L160" s="39" t="str">
        <f aca="false">IF($A160="","",_xlfn.MAXIFS(Invoices!$M$6:$M$505,Invoices!$C$6:$C$505,$A160))</f>
        <v/>
      </c>
      <c r="M160" s="8" t="str">
        <f aca="false">IF($A160="","",IF(K160&gt;0,"Overdue",IF(J160&gt;0,"Outstanding","Clear")))</f>
        <v/>
      </c>
      <c r="N160" s="8" t="str">
        <f aca="false">IF($A160="","",J160+ROW()/1000000)</f>
        <v/>
      </c>
    </row>
    <row r="161" customFormat="false" ht="15" hidden="false" customHeight="false" outlineLevel="0" collapsed="false">
      <c r="A161" s="7"/>
      <c r="B161" s="7"/>
      <c r="C161" s="7"/>
      <c r="D161" s="7"/>
      <c r="E161" s="7"/>
      <c r="F161" s="7"/>
      <c r="G161" s="7"/>
      <c r="H161" s="38" t="str">
        <f aca="false">IF($A161="","",SUMIFS(Invoices!$J$6:$J$505,Invoices!$C$6:$C$505,$A161))</f>
        <v/>
      </c>
      <c r="I161" s="38" t="str">
        <f aca="false">IF($A161="","",SUMIFS(Invoices!$K$6:$K$505,Invoices!$C$6:$C$505,$A161))</f>
        <v/>
      </c>
      <c r="J161" s="38" t="str">
        <f aca="false">IF($A161="","",ROUND(H161-I161,2))</f>
        <v/>
      </c>
      <c r="K161" s="38" t="str">
        <f aca="false">IF($A161="","",SUMIFS(Invoices!$L$6:$L$505,Invoices!$C$6:$C$505,$A161,Invoices!$M$6:$M$505,"&gt;0"))</f>
        <v/>
      </c>
      <c r="L161" s="39" t="str">
        <f aca="false">IF($A161="","",_xlfn.MAXIFS(Invoices!$M$6:$M$505,Invoices!$C$6:$C$505,$A161))</f>
        <v/>
      </c>
      <c r="M161" s="8" t="str">
        <f aca="false">IF($A161="","",IF(K161&gt;0,"Overdue",IF(J161&gt;0,"Outstanding","Clear")))</f>
        <v/>
      </c>
      <c r="N161" s="8" t="str">
        <f aca="false">IF($A161="","",J161+ROW()/1000000)</f>
        <v/>
      </c>
    </row>
    <row r="162" customFormat="false" ht="15" hidden="false" customHeight="false" outlineLevel="0" collapsed="false">
      <c r="A162" s="7"/>
      <c r="B162" s="7"/>
      <c r="C162" s="7"/>
      <c r="D162" s="7"/>
      <c r="E162" s="7"/>
      <c r="F162" s="7"/>
      <c r="G162" s="7"/>
      <c r="H162" s="38" t="str">
        <f aca="false">IF($A162="","",SUMIFS(Invoices!$J$6:$J$505,Invoices!$C$6:$C$505,$A162))</f>
        <v/>
      </c>
      <c r="I162" s="38" t="str">
        <f aca="false">IF($A162="","",SUMIFS(Invoices!$K$6:$K$505,Invoices!$C$6:$C$505,$A162))</f>
        <v/>
      </c>
      <c r="J162" s="38" t="str">
        <f aca="false">IF($A162="","",ROUND(H162-I162,2))</f>
        <v/>
      </c>
      <c r="K162" s="38" t="str">
        <f aca="false">IF($A162="","",SUMIFS(Invoices!$L$6:$L$505,Invoices!$C$6:$C$505,$A162,Invoices!$M$6:$M$505,"&gt;0"))</f>
        <v/>
      </c>
      <c r="L162" s="39" t="str">
        <f aca="false">IF($A162="","",_xlfn.MAXIFS(Invoices!$M$6:$M$505,Invoices!$C$6:$C$505,$A162))</f>
        <v/>
      </c>
      <c r="M162" s="8" t="str">
        <f aca="false">IF($A162="","",IF(K162&gt;0,"Overdue",IF(J162&gt;0,"Outstanding","Clear")))</f>
        <v/>
      </c>
      <c r="N162" s="8" t="str">
        <f aca="false">IF($A162="","",J162+ROW()/1000000)</f>
        <v/>
      </c>
    </row>
    <row r="163" customFormat="false" ht="15" hidden="false" customHeight="false" outlineLevel="0" collapsed="false">
      <c r="A163" s="7"/>
      <c r="B163" s="7"/>
      <c r="C163" s="7"/>
      <c r="D163" s="7"/>
      <c r="E163" s="7"/>
      <c r="F163" s="7"/>
      <c r="G163" s="7"/>
      <c r="H163" s="38" t="str">
        <f aca="false">IF($A163="","",SUMIFS(Invoices!$J$6:$J$505,Invoices!$C$6:$C$505,$A163))</f>
        <v/>
      </c>
      <c r="I163" s="38" t="str">
        <f aca="false">IF($A163="","",SUMIFS(Invoices!$K$6:$K$505,Invoices!$C$6:$C$505,$A163))</f>
        <v/>
      </c>
      <c r="J163" s="38" t="str">
        <f aca="false">IF($A163="","",ROUND(H163-I163,2))</f>
        <v/>
      </c>
      <c r="K163" s="38" t="str">
        <f aca="false">IF($A163="","",SUMIFS(Invoices!$L$6:$L$505,Invoices!$C$6:$C$505,$A163,Invoices!$M$6:$M$505,"&gt;0"))</f>
        <v/>
      </c>
      <c r="L163" s="39" t="str">
        <f aca="false">IF($A163="","",_xlfn.MAXIFS(Invoices!$M$6:$M$505,Invoices!$C$6:$C$505,$A163))</f>
        <v/>
      </c>
      <c r="M163" s="8" t="str">
        <f aca="false">IF($A163="","",IF(K163&gt;0,"Overdue",IF(J163&gt;0,"Outstanding","Clear")))</f>
        <v/>
      </c>
      <c r="N163" s="8" t="str">
        <f aca="false">IF($A163="","",J163+ROW()/1000000)</f>
        <v/>
      </c>
    </row>
    <row r="164" customFormat="false" ht="15" hidden="false" customHeight="false" outlineLevel="0" collapsed="false">
      <c r="A164" s="7"/>
      <c r="B164" s="7"/>
      <c r="C164" s="7"/>
      <c r="D164" s="7"/>
      <c r="E164" s="7"/>
      <c r="F164" s="7"/>
      <c r="G164" s="7"/>
      <c r="H164" s="38" t="str">
        <f aca="false">IF($A164="","",SUMIFS(Invoices!$J$6:$J$505,Invoices!$C$6:$C$505,$A164))</f>
        <v/>
      </c>
      <c r="I164" s="38" t="str">
        <f aca="false">IF($A164="","",SUMIFS(Invoices!$K$6:$K$505,Invoices!$C$6:$C$505,$A164))</f>
        <v/>
      </c>
      <c r="J164" s="38" t="str">
        <f aca="false">IF($A164="","",ROUND(H164-I164,2))</f>
        <v/>
      </c>
      <c r="K164" s="38" t="str">
        <f aca="false">IF($A164="","",SUMIFS(Invoices!$L$6:$L$505,Invoices!$C$6:$C$505,$A164,Invoices!$M$6:$M$505,"&gt;0"))</f>
        <v/>
      </c>
      <c r="L164" s="39" t="str">
        <f aca="false">IF($A164="","",_xlfn.MAXIFS(Invoices!$M$6:$M$505,Invoices!$C$6:$C$505,$A164))</f>
        <v/>
      </c>
      <c r="M164" s="8" t="str">
        <f aca="false">IF($A164="","",IF(K164&gt;0,"Overdue",IF(J164&gt;0,"Outstanding","Clear")))</f>
        <v/>
      </c>
      <c r="N164" s="8" t="str">
        <f aca="false">IF($A164="","",J164+ROW()/1000000)</f>
        <v/>
      </c>
    </row>
    <row r="165" customFormat="false" ht="15" hidden="false" customHeight="false" outlineLevel="0" collapsed="false">
      <c r="A165" s="7"/>
      <c r="B165" s="7"/>
      <c r="C165" s="7"/>
      <c r="D165" s="7"/>
      <c r="E165" s="7"/>
      <c r="F165" s="7"/>
      <c r="G165" s="7"/>
      <c r="H165" s="38" t="str">
        <f aca="false">IF($A165="","",SUMIFS(Invoices!$J$6:$J$505,Invoices!$C$6:$C$505,$A165))</f>
        <v/>
      </c>
      <c r="I165" s="38" t="str">
        <f aca="false">IF($A165="","",SUMIFS(Invoices!$K$6:$K$505,Invoices!$C$6:$C$505,$A165))</f>
        <v/>
      </c>
      <c r="J165" s="38" t="str">
        <f aca="false">IF($A165="","",ROUND(H165-I165,2))</f>
        <v/>
      </c>
      <c r="K165" s="38" t="str">
        <f aca="false">IF($A165="","",SUMIFS(Invoices!$L$6:$L$505,Invoices!$C$6:$C$505,$A165,Invoices!$M$6:$M$505,"&gt;0"))</f>
        <v/>
      </c>
      <c r="L165" s="39" t="str">
        <f aca="false">IF($A165="","",_xlfn.MAXIFS(Invoices!$M$6:$M$505,Invoices!$C$6:$C$505,$A165))</f>
        <v/>
      </c>
      <c r="M165" s="8" t="str">
        <f aca="false">IF($A165="","",IF(K165&gt;0,"Overdue",IF(J165&gt;0,"Outstanding","Clear")))</f>
        <v/>
      </c>
      <c r="N165" s="8" t="str">
        <f aca="false">IF($A165="","",J165+ROW()/1000000)</f>
        <v/>
      </c>
    </row>
    <row r="166" customFormat="false" ht="15" hidden="false" customHeight="false" outlineLevel="0" collapsed="false">
      <c r="A166" s="7"/>
      <c r="B166" s="7"/>
      <c r="C166" s="7"/>
      <c r="D166" s="7"/>
      <c r="E166" s="7"/>
      <c r="F166" s="7"/>
      <c r="G166" s="7"/>
      <c r="H166" s="38" t="str">
        <f aca="false">IF($A166="","",SUMIFS(Invoices!$J$6:$J$505,Invoices!$C$6:$C$505,$A166))</f>
        <v/>
      </c>
      <c r="I166" s="38" t="str">
        <f aca="false">IF($A166="","",SUMIFS(Invoices!$K$6:$K$505,Invoices!$C$6:$C$505,$A166))</f>
        <v/>
      </c>
      <c r="J166" s="38" t="str">
        <f aca="false">IF($A166="","",ROUND(H166-I166,2))</f>
        <v/>
      </c>
      <c r="K166" s="38" t="str">
        <f aca="false">IF($A166="","",SUMIFS(Invoices!$L$6:$L$505,Invoices!$C$6:$C$505,$A166,Invoices!$M$6:$M$505,"&gt;0"))</f>
        <v/>
      </c>
      <c r="L166" s="39" t="str">
        <f aca="false">IF($A166="","",_xlfn.MAXIFS(Invoices!$M$6:$M$505,Invoices!$C$6:$C$505,$A166))</f>
        <v/>
      </c>
      <c r="M166" s="8" t="str">
        <f aca="false">IF($A166="","",IF(K166&gt;0,"Overdue",IF(J166&gt;0,"Outstanding","Clear")))</f>
        <v/>
      </c>
      <c r="N166" s="8" t="str">
        <f aca="false">IF($A166="","",J166+ROW()/1000000)</f>
        <v/>
      </c>
    </row>
    <row r="167" customFormat="false" ht="15" hidden="false" customHeight="false" outlineLevel="0" collapsed="false">
      <c r="A167" s="7"/>
      <c r="B167" s="7"/>
      <c r="C167" s="7"/>
      <c r="D167" s="7"/>
      <c r="E167" s="7"/>
      <c r="F167" s="7"/>
      <c r="G167" s="7"/>
      <c r="H167" s="38" t="str">
        <f aca="false">IF($A167="","",SUMIFS(Invoices!$J$6:$J$505,Invoices!$C$6:$C$505,$A167))</f>
        <v/>
      </c>
      <c r="I167" s="38" t="str">
        <f aca="false">IF($A167="","",SUMIFS(Invoices!$K$6:$K$505,Invoices!$C$6:$C$505,$A167))</f>
        <v/>
      </c>
      <c r="J167" s="38" t="str">
        <f aca="false">IF($A167="","",ROUND(H167-I167,2))</f>
        <v/>
      </c>
      <c r="K167" s="38" t="str">
        <f aca="false">IF($A167="","",SUMIFS(Invoices!$L$6:$L$505,Invoices!$C$6:$C$505,$A167,Invoices!$M$6:$M$505,"&gt;0"))</f>
        <v/>
      </c>
      <c r="L167" s="39" t="str">
        <f aca="false">IF($A167="","",_xlfn.MAXIFS(Invoices!$M$6:$M$505,Invoices!$C$6:$C$505,$A167))</f>
        <v/>
      </c>
      <c r="M167" s="8" t="str">
        <f aca="false">IF($A167="","",IF(K167&gt;0,"Overdue",IF(J167&gt;0,"Outstanding","Clear")))</f>
        <v/>
      </c>
      <c r="N167" s="8" t="str">
        <f aca="false">IF($A167="","",J167+ROW()/1000000)</f>
        <v/>
      </c>
    </row>
    <row r="168" customFormat="false" ht="15" hidden="false" customHeight="false" outlineLevel="0" collapsed="false">
      <c r="A168" s="7"/>
      <c r="B168" s="7"/>
      <c r="C168" s="7"/>
      <c r="D168" s="7"/>
      <c r="E168" s="7"/>
      <c r="F168" s="7"/>
      <c r="G168" s="7"/>
      <c r="H168" s="38" t="str">
        <f aca="false">IF($A168="","",SUMIFS(Invoices!$J$6:$J$505,Invoices!$C$6:$C$505,$A168))</f>
        <v/>
      </c>
      <c r="I168" s="38" t="str">
        <f aca="false">IF($A168="","",SUMIFS(Invoices!$K$6:$K$505,Invoices!$C$6:$C$505,$A168))</f>
        <v/>
      </c>
      <c r="J168" s="38" t="str">
        <f aca="false">IF($A168="","",ROUND(H168-I168,2))</f>
        <v/>
      </c>
      <c r="K168" s="38" t="str">
        <f aca="false">IF($A168="","",SUMIFS(Invoices!$L$6:$L$505,Invoices!$C$6:$C$505,$A168,Invoices!$M$6:$M$505,"&gt;0"))</f>
        <v/>
      </c>
      <c r="L168" s="39" t="str">
        <f aca="false">IF($A168="","",_xlfn.MAXIFS(Invoices!$M$6:$M$505,Invoices!$C$6:$C$505,$A168))</f>
        <v/>
      </c>
      <c r="M168" s="8" t="str">
        <f aca="false">IF($A168="","",IF(K168&gt;0,"Overdue",IF(J168&gt;0,"Outstanding","Clear")))</f>
        <v/>
      </c>
      <c r="N168" s="8" t="str">
        <f aca="false">IF($A168="","",J168+ROW()/1000000)</f>
        <v/>
      </c>
    </row>
    <row r="169" customFormat="false" ht="15" hidden="false" customHeight="false" outlineLevel="0" collapsed="false">
      <c r="A169" s="7"/>
      <c r="B169" s="7"/>
      <c r="C169" s="7"/>
      <c r="D169" s="7"/>
      <c r="E169" s="7"/>
      <c r="F169" s="7"/>
      <c r="G169" s="7"/>
      <c r="H169" s="38" t="str">
        <f aca="false">IF($A169="","",SUMIFS(Invoices!$J$6:$J$505,Invoices!$C$6:$C$505,$A169))</f>
        <v/>
      </c>
      <c r="I169" s="38" t="str">
        <f aca="false">IF($A169="","",SUMIFS(Invoices!$K$6:$K$505,Invoices!$C$6:$C$505,$A169))</f>
        <v/>
      </c>
      <c r="J169" s="38" t="str">
        <f aca="false">IF($A169="","",ROUND(H169-I169,2))</f>
        <v/>
      </c>
      <c r="K169" s="38" t="str">
        <f aca="false">IF($A169="","",SUMIFS(Invoices!$L$6:$L$505,Invoices!$C$6:$C$505,$A169,Invoices!$M$6:$M$505,"&gt;0"))</f>
        <v/>
      </c>
      <c r="L169" s="39" t="str">
        <f aca="false">IF($A169="","",_xlfn.MAXIFS(Invoices!$M$6:$M$505,Invoices!$C$6:$C$505,$A169))</f>
        <v/>
      </c>
      <c r="M169" s="8" t="str">
        <f aca="false">IF($A169="","",IF(K169&gt;0,"Overdue",IF(J169&gt;0,"Outstanding","Clear")))</f>
        <v/>
      </c>
      <c r="N169" s="8" t="str">
        <f aca="false">IF($A169="","",J169+ROW()/1000000)</f>
        <v/>
      </c>
    </row>
    <row r="170" customFormat="false" ht="15" hidden="false" customHeight="false" outlineLevel="0" collapsed="false">
      <c r="A170" s="7"/>
      <c r="B170" s="7"/>
      <c r="C170" s="7"/>
      <c r="D170" s="7"/>
      <c r="E170" s="7"/>
      <c r="F170" s="7"/>
      <c r="G170" s="7"/>
      <c r="H170" s="38" t="str">
        <f aca="false">IF($A170="","",SUMIFS(Invoices!$J$6:$J$505,Invoices!$C$6:$C$505,$A170))</f>
        <v/>
      </c>
      <c r="I170" s="38" t="str">
        <f aca="false">IF($A170="","",SUMIFS(Invoices!$K$6:$K$505,Invoices!$C$6:$C$505,$A170))</f>
        <v/>
      </c>
      <c r="J170" s="38" t="str">
        <f aca="false">IF($A170="","",ROUND(H170-I170,2))</f>
        <v/>
      </c>
      <c r="K170" s="38" t="str">
        <f aca="false">IF($A170="","",SUMIFS(Invoices!$L$6:$L$505,Invoices!$C$6:$C$505,$A170,Invoices!$M$6:$M$505,"&gt;0"))</f>
        <v/>
      </c>
      <c r="L170" s="39" t="str">
        <f aca="false">IF($A170="","",_xlfn.MAXIFS(Invoices!$M$6:$M$505,Invoices!$C$6:$C$505,$A170))</f>
        <v/>
      </c>
      <c r="M170" s="8" t="str">
        <f aca="false">IF($A170="","",IF(K170&gt;0,"Overdue",IF(J170&gt;0,"Outstanding","Clear")))</f>
        <v/>
      </c>
      <c r="N170" s="8" t="str">
        <f aca="false">IF($A170="","",J170+ROW()/1000000)</f>
        <v/>
      </c>
    </row>
    <row r="171" customFormat="false" ht="15" hidden="false" customHeight="false" outlineLevel="0" collapsed="false">
      <c r="A171" s="7"/>
      <c r="B171" s="7"/>
      <c r="C171" s="7"/>
      <c r="D171" s="7"/>
      <c r="E171" s="7"/>
      <c r="F171" s="7"/>
      <c r="G171" s="7"/>
      <c r="H171" s="38" t="str">
        <f aca="false">IF($A171="","",SUMIFS(Invoices!$J$6:$J$505,Invoices!$C$6:$C$505,$A171))</f>
        <v/>
      </c>
      <c r="I171" s="38" t="str">
        <f aca="false">IF($A171="","",SUMIFS(Invoices!$K$6:$K$505,Invoices!$C$6:$C$505,$A171))</f>
        <v/>
      </c>
      <c r="J171" s="38" t="str">
        <f aca="false">IF($A171="","",ROUND(H171-I171,2))</f>
        <v/>
      </c>
      <c r="K171" s="38" t="str">
        <f aca="false">IF($A171="","",SUMIFS(Invoices!$L$6:$L$505,Invoices!$C$6:$C$505,$A171,Invoices!$M$6:$M$505,"&gt;0"))</f>
        <v/>
      </c>
      <c r="L171" s="39" t="str">
        <f aca="false">IF($A171="","",_xlfn.MAXIFS(Invoices!$M$6:$M$505,Invoices!$C$6:$C$505,$A171))</f>
        <v/>
      </c>
      <c r="M171" s="8" t="str">
        <f aca="false">IF($A171="","",IF(K171&gt;0,"Overdue",IF(J171&gt;0,"Outstanding","Clear")))</f>
        <v/>
      </c>
      <c r="N171" s="8" t="str">
        <f aca="false">IF($A171="","",J171+ROW()/1000000)</f>
        <v/>
      </c>
    </row>
    <row r="172" customFormat="false" ht="15" hidden="false" customHeight="false" outlineLevel="0" collapsed="false">
      <c r="A172" s="7"/>
      <c r="B172" s="7"/>
      <c r="C172" s="7"/>
      <c r="D172" s="7"/>
      <c r="E172" s="7"/>
      <c r="F172" s="7"/>
      <c r="G172" s="7"/>
      <c r="H172" s="38" t="str">
        <f aca="false">IF($A172="","",SUMIFS(Invoices!$J$6:$J$505,Invoices!$C$6:$C$505,$A172))</f>
        <v/>
      </c>
      <c r="I172" s="38" t="str">
        <f aca="false">IF($A172="","",SUMIFS(Invoices!$K$6:$K$505,Invoices!$C$6:$C$505,$A172))</f>
        <v/>
      </c>
      <c r="J172" s="38" t="str">
        <f aca="false">IF($A172="","",ROUND(H172-I172,2))</f>
        <v/>
      </c>
      <c r="K172" s="38" t="str">
        <f aca="false">IF($A172="","",SUMIFS(Invoices!$L$6:$L$505,Invoices!$C$6:$C$505,$A172,Invoices!$M$6:$M$505,"&gt;0"))</f>
        <v/>
      </c>
      <c r="L172" s="39" t="str">
        <f aca="false">IF($A172="","",_xlfn.MAXIFS(Invoices!$M$6:$M$505,Invoices!$C$6:$C$505,$A172))</f>
        <v/>
      </c>
      <c r="M172" s="8" t="str">
        <f aca="false">IF($A172="","",IF(K172&gt;0,"Overdue",IF(J172&gt;0,"Outstanding","Clear")))</f>
        <v/>
      </c>
      <c r="N172" s="8" t="str">
        <f aca="false">IF($A172="","",J172+ROW()/1000000)</f>
        <v/>
      </c>
    </row>
    <row r="173" customFormat="false" ht="15" hidden="false" customHeight="false" outlineLevel="0" collapsed="false">
      <c r="A173" s="7"/>
      <c r="B173" s="7"/>
      <c r="C173" s="7"/>
      <c r="D173" s="7"/>
      <c r="E173" s="7"/>
      <c r="F173" s="7"/>
      <c r="G173" s="7"/>
      <c r="H173" s="38" t="str">
        <f aca="false">IF($A173="","",SUMIFS(Invoices!$J$6:$J$505,Invoices!$C$6:$C$505,$A173))</f>
        <v/>
      </c>
      <c r="I173" s="38" t="str">
        <f aca="false">IF($A173="","",SUMIFS(Invoices!$K$6:$K$505,Invoices!$C$6:$C$505,$A173))</f>
        <v/>
      </c>
      <c r="J173" s="38" t="str">
        <f aca="false">IF($A173="","",ROUND(H173-I173,2))</f>
        <v/>
      </c>
      <c r="K173" s="38" t="str">
        <f aca="false">IF($A173="","",SUMIFS(Invoices!$L$6:$L$505,Invoices!$C$6:$C$505,$A173,Invoices!$M$6:$M$505,"&gt;0"))</f>
        <v/>
      </c>
      <c r="L173" s="39" t="str">
        <f aca="false">IF($A173="","",_xlfn.MAXIFS(Invoices!$M$6:$M$505,Invoices!$C$6:$C$505,$A173))</f>
        <v/>
      </c>
      <c r="M173" s="8" t="str">
        <f aca="false">IF($A173="","",IF(K173&gt;0,"Overdue",IF(J173&gt;0,"Outstanding","Clear")))</f>
        <v/>
      </c>
      <c r="N173" s="8" t="str">
        <f aca="false">IF($A173="","",J173+ROW()/1000000)</f>
        <v/>
      </c>
    </row>
    <row r="174" customFormat="false" ht="15" hidden="false" customHeight="false" outlineLevel="0" collapsed="false">
      <c r="A174" s="7"/>
      <c r="B174" s="7"/>
      <c r="C174" s="7"/>
      <c r="D174" s="7"/>
      <c r="E174" s="7"/>
      <c r="F174" s="7"/>
      <c r="G174" s="7"/>
      <c r="H174" s="38" t="str">
        <f aca="false">IF($A174="","",SUMIFS(Invoices!$J$6:$J$505,Invoices!$C$6:$C$505,$A174))</f>
        <v/>
      </c>
      <c r="I174" s="38" t="str">
        <f aca="false">IF($A174="","",SUMIFS(Invoices!$K$6:$K$505,Invoices!$C$6:$C$505,$A174))</f>
        <v/>
      </c>
      <c r="J174" s="38" t="str">
        <f aca="false">IF($A174="","",ROUND(H174-I174,2))</f>
        <v/>
      </c>
      <c r="K174" s="38" t="str">
        <f aca="false">IF($A174="","",SUMIFS(Invoices!$L$6:$L$505,Invoices!$C$6:$C$505,$A174,Invoices!$M$6:$M$505,"&gt;0"))</f>
        <v/>
      </c>
      <c r="L174" s="39" t="str">
        <f aca="false">IF($A174="","",_xlfn.MAXIFS(Invoices!$M$6:$M$505,Invoices!$C$6:$C$505,$A174))</f>
        <v/>
      </c>
      <c r="M174" s="8" t="str">
        <f aca="false">IF($A174="","",IF(K174&gt;0,"Overdue",IF(J174&gt;0,"Outstanding","Clear")))</f>
        <v/>
      </c>
      <c r="N174" s="8" t="str">
        <f aca="false">IF($A174="","",J174+ROW()/1000000)</f>
        <v/>
      </c>
    </row>
    <row r="175" customFormat="false" ht="15" hidden="false" customHeight="false" outlineLevel="0" collapsed="false">
      <c r="A175" s="7"/>
      <c r="B175" s="7"/>
      <c r="C175" s="7"/>
      <c r="D175" s="7"/>
      <c r="E175" s="7"/>
      <c r="F175" s="7"/>
      <c r="G175" s="7"/>
      <c r="H175" s="38" t="str">
        <f aca="false">IF($A175="","",SUMIFS(Invoices!$J$6:$J$505,Invoices!$C$6:$C$505,$A175))</f>
        <v/>
      </c>
      <c r="I175" s="38" t="str">
        <f aca="false">IF($A175="","",SUMIFS(Invoices!$K$6:$K$505,Invoices!$C$6:$C$505,$A175))</f>
        <v/>
      </c>
      <c r="J175" s="38" t="str">
        <f aca="false">IF($A175="","",ROUND(H175-I175,2))</f>
        <v/>
      </c>
      <c r="K175" s="38" t="str">
        <f aca="false">IF($A175="","",SUMIFS(Invoices!$L$6:$L$505,Invoices!$C$6:$C$505,$A175,Invoices!$M$6:$M$505,"&gt;0"))</f>
        <v/>
      </c>
      <c r="L175" s="39" t="str">
        <f aca="false">IF($A175="","",_xlfn.MAXIFS(Invoices!$M$6:$M$505,Invoices!$C$6:$C$505,$A175))</f>
        <v/>
      </c>
      <c r="M175" s="8" t="str">
        <f aca="false">IF($A175="","",IF(K175&gt;0,"Overdue",IF(J175&gt;0,"Outstanding","Clear")))</f>
        <v/>
      </c>
      <c r="N175" s="8" t="str">
        <f aca="false">IF($A175="","",J175+ROW()/1000000)</f>
        <v/>
      </c>
    </row>
    <row r="176" customFormat="false" ht="15" hidden="false" customHeight="false" outlineLevel="0" collapsed="false">
      <c r="A176" s="7"/>
      <c r="B176" s="7"/>
      <c r="C176" s="7"/>
      <c r="D176" s="7"/>
      <c r="E176" s="7"/>
      <c r="F176" s="7"/>
      <c r="G176" s="7"/>
      <c r="H176" s="38" t="str">
        <f aca="false">IF($A176="","",SUMIFS(Invoices!$J$6:$J$505,Invoices!$C$6:$C$505,$A176))</f>
        <v/>
      </c>
      <c r="I176" s="38" t="str">
        <f aca="false">IF($A176="","",SUMIFS(Invoices!$K$6:$K$505,Invoices!$C$6:$C$505,$A176))</f>
        <v/>
      </c>
      <c r="J176" s="38" t="str">
        <f aca="false">IF($A176="","",ROUND(H176-I176,2))</f>
        <v/>
      </c>
      <c r="K176" s="38" t="str">
        <f aca="false">IF($A176="","",SUMIFS(Invoices!$L$6:$L$505,Invoices!$C$6:$C$505,$A176,Invoices!$M$6:$M$505,"&gt;0"))</f>
        <v/>
      </c>
      <c r="L176" s="39" t="str">
        <f aca="false">IF($A176="","",_xlfn.MAXIFS(Invoices!$M$6:$M$505,Invoices!$C$6:$C$505,$A176))</f>
        <v/>
      </c>
      <c r="M176" s="8" t="str">
        <f aca="false">IF($A176="","",IF(K176&gt;0,"Overdue",IF(J176&gt;0,"Outstanding","Clear")))</f>
        <v/>
      </c>
      <c r="N176" s="8" t="str">
        <f aca="false">IF($A176="","",J176+ROW()/1000000)</f>
        <v/>
      </c>
    </row>
    <row r="177" customFormat="false" ht="15" hidden="false" customHeight="false" outlineLevel="0" collapsed="false">
      <c r="A177" s="7"/>
      <c r="B177" s="7"/>
      <c r="C177" s="7"/>
      <c r="D177" s="7"/>
      <c r="E177" s="7"/>
      <c r="F177" s="7"/>
      <c r="G177" s="7"/>
      <c r="H177" s="38" t="str">
        <f aca="false">IF($A177="","",SUMIFS(Invoices!$J$6:$J$505,Invoices!$C$6:$C$505,$A177))</f>
        <v/>
      </c>
      <c r="I177" s="38" t="str">
        <f aca="false">IF($A177="","",SUMIFS(Invoices!$K$6:$K$505,Invoices!$C$6:$C$505,$A177))</f>
        <v/>
      </c>
      <c r="J177" s="38" t="str">
        <f aca="false">IF($A177="","",ROUND(H177-I177,2))</f>
        <v/>
      </c>
      <c r="K177" s="38" t="str">
        <f aca="false">IF($A177="","",SUMIFS(Invoices!$L$6:$L$505,Invoices!$C$6:$C$505,$A177,Invoices!$M$6:$M$505,"&gt;0"))</f>
        <v/>
      </c>
      <c r="L177" s="39" t="str">
        <f aca="false">IF($A177="","",_xlfn.MAXIFS(Invoices!$M$6:$M$505,Invoices!$C$6:$C$505,$A177))</f>
        <v/>
      </c>
      <c r="M177" s="8" t="str">
        <f aca="false">IF($A177="","",IF(K177&gt;0,"Overdue",IF(J177&gt;0,"Outstanding","Clear")))</f>
        <v/>
      </c>
      <c r="N177" s="8" t="str">
        <f aca="false">IF($A177="","",J177+ROW()/1000000)</f>
        <v/>
      </c>
    </row>
    <row r="178" customFormat="false" ht="15" hidden="false" customHeight="false" outlineLevel="0" collapsed="false">
      <c r="A178" s="7"/>
      <c r="B178" s="7"/>
      <c r="C178" s="7"/>
      <c r="D178" s="7"/>
      <c r="E178" s="7"/>
      <c r="F178" s="7"/>
      <c r="G178" s="7"/>
      <c r="H178" s="38" t="str">
        <f aca="false">IF($A178="","",SUMIFS(Invoices!$J$6:$J$505,Invoices!$C$6:$C$505,$A178))</f>
        <v/>
      </c>
      <c r="I178" s="38" t="str">
        <f aca="false">IF($A178="","",SUMIFS(Invoices!$K$6:$K$505,Invoices!$C$6:$C$505,$A178))</f>
        <v/>
      </c>
      <c r="J178" s="38" t="str">
        <f aca="false">IF($A178="","",ROUND(H178-I178,2))</f>
        <v/>
      </c>
      <c r="K178" s="38" t="str">
        <f aca="false">IF($A178="","",SUMIFS(Invoices!$L$6:$L$505,Invoices!$C$6:$C$505,$A178,Invoices!$M$6:$M$505,"&gt;0"))</f>
        <v/>
      </c>
      <c r="L178" s="39" t="str">
        <f aca="false">IF($A178="","",_xlfn.MAXIFS(Invoices!$M$6:$M$505,Invoices!$C$6:$C$505,$A178))</f>
        <v/>
      </c>
      <c r="M178" s="8" t="str">
        <f aca="false">IF($A178="","",IF(K178&gt;0,"Overdue",IF(J178&gt;0,"Outstanding","Clear")))</f>
        <v/>
      </c>
      <c r="N178" s="8" t="str">
        <f aca="false">IF($A178="","",J178+ROW()/1000000)</f>
        <v/>
      </c>
    </row>
    <row r="179" customFormat="false" ht="15" hidden="false" customHeight="false" outlineLevel="0" collapsed="false">
      <c r="A179" s="7"/>
      <c r="B179" s="7"/>
      <c r="C179" s="7"/>
      <c r="D179" s="7"/>
      <c r="E179" s="7"/>
      <c r="F179" s="7"/>
      <c r="G179" s="7"/>
      <c r="H179" s="38" t="str">
        <f aca="false">IF($A179="","",SUMIFS(Invoices!$J$6:$J$505,Invoices!$C$6:$C$505,$A179))</f>
        <v/>
      </c>
      <c r="I179" s="38" t="str">
        <f aca="false">IF($A179="","",SUMIFS(Invoices!$K$6:$K$505,Invoices!$C$6:$C$505,$A179))</f>
        <v/>
      </c>
      <c r="J179" s="38" t="str">
        <f aca="false">IF($A179="","",ROUND(H179-I179,2))</f>
        <v/>
      </c>
      <c r="K179" s="38" t="str">
        <f aca="false">IF($A179="","",SUMIFS(Invoices!$L$6:$L$505,Invoices!$C$6:$C$505,$A179,Invoices!$M$6:$M$505,"&gt;0"))</f>
        <v/>
      </c>
      <c r="L179" s="39" t="str">
        <f aca="false">IF($A179="","",_xlfn.MAXIFS(Invoices!$M$6:$M$505,Invoices!$C$6:$C$505,$A179))</f>
        <v/>
      </c>
      <c r="M179" s="8" t="str">
        <f aca="false">IF($A179="","",IF(K179&gt;0,"Overdue",IF(J179&gt;0,"Outstanding","Clear")))</f>
        <v/>
      </c>
      <c r="N179" s="8" t="str">
        <f aca="false">IF($A179="","",J179+ROW()/1000000)</f>
        <v/>
      </c>
    </row>
    <row r="180" customFormat="false" ht="15" hidden="false" customHeight="false" outlineLevel="0" collapsed="false">
      <c r="A180" s="7"/>
      <c r="B180" s="7"/>
      <c r="C180" s="7"/>
      <c r="D180" s="7"/>
      <c r="E180" s="7"/>
      <c r="F180" s="7"/>
      <c r="G180" s="7"/>
      <c r="H180" s="38" t="str">
        <f aca="false">IF($A180="","",SUMIFS(Invoices!$J$6:$J$505,Invoices!$C$6:$C$505,$A180))</f>
        <v/>
      </c>
      <c r="I180" s="38" t="str">
        <f aca="false">IF($A180="","",SUMIFS(Invoices!$K$6:$K$505,Invoices!$C$6:$C$505,$A180))</f>
        <v/>
      </c>
      <c r="J180" s="38" t="str">
        <f aca="false">IF($A180="","",ROUND(H180-I180,2))</f>
        <v/>
      </c>
      <c r="K180" s="38" t="str">
        <f aca="false">IF($A180="","",SUMIFS(Invoices!$L$6:$L$505,Invoices!$C$6:$C$505,$A180,Invoices!$M$6:$M$505,"&gt;0"))</f>
        <v/>
      </c>
      <c r="L180" s="39" t="str">
        <f aca="false">IF($A180="","",_xlfn.MAXIFS(Invoices!$M$6:$M$505,Invoices!$C$6:$C$505,$A180))</f>
        <v/>
      </c>
      <c r="M180" s="8" t="str">
        <f aca="false">IF($A180="","",IF(K180&gt;0,"Overdue",IF(J180&gt;0,"Outstanding","Clear")))</f>
        <v/>
      </c>
      <c r="N180" s="8" t="str">
        <f aca="false">IF($A180="","",J180+ROW()/1000000)</f>
        <v/>
      </c>
    </row>
    <row r="181" customFormat="false" ht="15" hidden="false" customHeight="false" outlineLevel="0" collapsed="false">
      <c r="A181" s="7"/>
      <c r="B181" s="7"/>
      <c r="C181" s="7"/>
      <c r="D181" s="7"/>
      <c r="E181" s="7"/>
      <c r="F181" s="7"/>
      <c r="G181" s="7"/>
      <c r="H181" s="38" t="str">
        <f aca="false">IF($A181="","",SUMIFS(Invoices!$J$6:$J$505,Invoices!$C$6:$C$505,$A181))</f>
        <v/>
      </c>
      <c r="I181" s="38" t="str">
        <f aca="false">IF($A181="","",SUMIFS(Invoices!$K$6:$K$505,Invoices!$C$6:$C$505,$A181))</f>
        <v/>
      </c>
      <c r="J181" s="38" t="str">
        <f aca="false">IF($A181="","",ROUND(H181-I181,2))</f>
        <v/>
      </c>
      <c r="K181" s="38" t="str">
        <f aca="false">IF($A181="","",SUMIFS(Invoices!$L$6:$L$505,Invoices!$C$6:$C$505,$A181,Invoices!$M$6:$M$505,"&gt;0"))</f>
        <v/>
      </c>
      <c r="L181" s="39" t="str">
        <f aca="false">IF($A181="","",_xlfn.MAXIFS(Invoices!$M$6:$M$505,Invoices!$C$6:$C$505,$A181))</f>
        <v/>
      </c>
      <c r="M181" s="8" t="str">
        <f aca="false">IF($A181="","",IF(K181&gt;0,"Overdue",IF(J181&gt;0,"Outstanding","Clear")))</f>
        <v/>
      </c>
      <c r="N181" s="8" t="str">
        <f aca="false">IF($A181="","",J181+ROW()/1000000)</f>
        <v/>
      </c>
    </row>
    <row r="182" customFormat="false" ht="15" hidden="false" customHeight="false" outlineLevel="0" collapsed="false">
      <c r="A182" s="7"/>
      <c r="B182" s="7"/>
      <c r="C182" s="7"/>
      <c r="D182" s="7"/>
      <c r="E182" s="7"/>
      <c r="F182" s="7"/>
      <c r="G182" s="7"/>
      <c r="H182" s="38" t="str">
        <f aca="false">IF($A182="","",SUMIFS(Invoices!$J$6:$J$505,Invoices!$C$6:$C$505,$A182))</f>
        <v/>
      </c>
      <c r="I182" s="38" t="str">
        <f aca="false">IF($A182="","",SUMIFS(Invoices!$K$6:$K$505,Invoices!$C$6:$C$505,$A182))</f>
        <v/>
      </c>
      <c r="J182" s="38" t="str">
        <f aca="false">IF($A182="","",ROUND(H182-I182,2))</f>
        <v/>
      </c>
      <c r="K182" s="38" t="str">
        <f aca="false">IF($A182="","",SUMIFS(Invoices!$L$6:$L$505,Invoices!$C$6:$C$505,$A182,Invoices!$M$6:$M$505,"&gt;0"))</f>
        <v/>
      </c>
      <c r="L182" s="39" t="str">
        <f aca="false">IF($A182="","",_xlfn.MAXIFS(Invoices!$M$6:$M$505,Invoices!$C$6:$C$505,$A182))</f>
        <v/>
      </c>
      <c r="M182" s="8" t="str">
        <f aca="false">IF($A182="","",IF(K182&gt;0,"Overdue",IF(J182&gt;0,"Outstanding","Clear")))</f>
        <v/>
      </c>
      <c r="N182" s="8" t="str">
        <f aca="false">IF($A182="","",J182+ROW()/1000000)</f>
        <v/>
      </c>
    </row>
    <row r="183" customFormat="false" ht="15" hidden="false" customHeight="false" outlineLevel="0" collapsed="false">
      <c r="A183" s="7"/>
      <c r="B183" s="7"/>
      <c r="C183" s="7"/>
      <c r="D183" s="7"/>
      <c r="E183" s="7"/>
      <c r="F183" s="7"/>
      <c r="G183" s="7"/>
      <c r="H183" s="38" t="str">
        <f aca="false">IF($A183="","",SUMIFS(Invoices!$J$6:$J$505,Invoices!$C$6:$C$505,$A183))</f>
        <v/>
      </c>
      <c r="I183" s="38" t="str">
        <f aca="false">IF($A183="","",SUMIFS(Invoices!$K$6:$K$505,Invoices!$C$6:$C$505,$A183))</f>
        <v/>
      </c>
      <c r="J183" s="38" t="str">
        <f aca="false">IF($A183="","",ROUND(H183-I183,2))</f>
        <v/>
      </c>
      <c r="K183" s="38" t="str">
        <f aca="false">IF($A183="","",SUMIFS(Invoices!$L$6:$L$505,Invoices!$C$6:$C$505,$A183,Invoices!$M$6:$M$505,"&gt;0"))</f>
        <v/>
      </c>
      <c r="L183" s="39" t="str">
        <f aca="false">IF($A183="","",_xlfn.MAXIFS(Invoices!$M$6:$M$505,Invoices!$C$6:$C$505,$A183))</f>
        <v/>
      </c>
      <c r="M183" s="8" t="str">
        <f aca="false">IF($A183="","",IF(K183&gt;0,"Overdue",IF(J183&gt;0,"Outstanding","Clear")))</f>
        <v/>
      </c>
      <c r="N183" s="8" t="str">
        <f aca="false">IF($A183="","",J183+ROW()/1000000)</f>
        <v/>
      </c>
    </row>
    <row r="184" customFormat="false" ht="15" hidden="false" customHeight="false" outlineLevel="0" collapsed="false">
      <c r="A184" s="7"/>
      <c r="B184" s="7"/>
      <c r="C184" s="7"/>
      <c r="D184" s="7"/>
      <c r="E184" s="7"/>
      <c r="F184" s="7"/>
      <c r="G184" s="7"/>
      <c r="H184" s="38" t="str">
        <f aca="false">IF($A184="","",SUMIFS(Invoices!$J$6:$J$505,Invoices!$C$6:$C$505,$A184))</f>
        <v/>
      </c>
      <c r="I184" s="38" t="str">
        <f aca="false">IF($A184="","",SUMIFS(Invoices!$K$6:$K$505,Invoices!$C$6:$C$505,$A184))</f>
        <v/>
      </c>
      <c r="J184" s="38" t="str">
        <f aca="false">IF($A184="","",ROUND(H184-I184,2))</f>
        <v/>
      </c>
      <c r="K184" s="38" t="str">
        <f aca="false">IF($A184="","",SUMIFS(Invoices!$L$6:$L$505,Invoices!$C$6:$C$505,$A184,Invoices!$M$6:$M$505,"&gt;0"))</f>
        <v/>
      </c>
      <c r="L184" s="39" t="str">
        <f aca="false">IF($A184="","",_xlfn.MAXIFS(Invoices!$M$6:$M$505,Invoices!$C$6:$C$505,$A184))</f>
        <v/>
      </c>
      <c r="M184" s="8" t="str">
        <f aca="false">IF($A184="","",IF(K184&gt;0,"Overdue",IF(J184&gt;0,"Outstanding","Clear")))</f>
        <v/>
      </c>
      <c r="N184" s="8" t="str">
        <f aca="false">IF($A184="","",J184+ROW()/1000000)</f>
        <v/>
      </c>
    </row>
    <row r="185" customFormat="false" ht="15" hidden="false" customHeight="false" outlineLevel="0" collapsed="false">
      <c r="A185" s="7"/>
      <c r="B185" s="7"/>
      <c r="C185" s="7"/>
      <c r="D185" s="7"/>
      <c r="E185" s="7"/>
      <c r="F185" s="7"/>
      <c r="G185" s="7"/>
      <c r="H185" s="38" t="str">
        <f aca="false">IF($A185="","",SUMIFS(Invoices!$J$6:$J$505,Invoices!$C$6:$C$505,$A185))</f>
        <v/>
      </c>
      <c r="I185" s="38" t="str">
        <f aca="false">IF($A185="","",SUMIFS(Invoices!$K$6:$K$505,Invoices!$C$6:$C$505,$A185))</f>
        <v/>
      </c>
      <c r="J185" s="38" t="str">
        <f aca="false">IF($A185="","",ROUND(H185-I185,2))</f>
        <v/>
      </c>
      <c r="K185" s="38" t="str">
        <f aca="false">IF($A185="","",SUMIFS(Invoices!$L$6:$L$505,Invoices!$C$6:$C$505,$A185,Invoices!$M$6:$M$505,"&gt;0"))</f>
        <v/>
      </c>
      <c r="L185" s="39" t="str">
        <f aca="false">IF($A185="","",_xlfn.MAXIFS(Invoices!$M$6:$M$505,Invoices!$C$6:$C$505,$A185))</f>
        <v/>
      </c>
      <c r="M185" s="8" t="str">
        <f aca="false">IF($A185="","",IF(K185&gt;0,"Overdue",IF(J185&gt;0,"Outstanding","Clear")))</f>
        <v/>
      </c>
      <c r="N185" s="8" t="str">
        <f aca="false">IF($A185="","",J185+ROW()/1000000)</f>
        <v/>
      </c>
    </row>
    <row r="186" customFormat="false" ht="15" hidden="false" customHeight="false" outlineLevel="0" collapsed="false">
      <c r="A186" s="7"/>
      <c r="B186" s="7"/>
      <c r="C186" s="7"/>
      <c r="D186" s="7"/>
      <c r="E186" s="7"/>
      <c r="F186" s="7"/>
      <c r="G186" s="7"/>
      <c r="H186" s="38" t="str">
        <f aca="false">IF($A186="","",SUMIFS(Invoices!$J$6:$J$505,Invoices!$C$6:$C$505,$A186))</f>
        <v/>
      </c>
      <c r="I186" s="38" t="str">
        <f aca="false">IF($A186="","",SUMIFS(Invoices!$K$6:$K$505,Invoices!$C$6:$C$505,$A186))</f>
        <v/>
      </c>
      <c r="J186" s="38" t="str">
        <f aca="false">IF($A186="","",ROUND(H186-I186,2))</f>
        <v/>
      </c>
      <c r="K186" s="38" t="str">
        <f aca="false">IF($A186="","",SUMIFS(Invoices!$L$6:$L$505,Invoices!$C$6:$C$505,$A186,Invoices!$M$6:$M$505,"&gt;0"))</f>
        <v/>
      </c>
      <c r="L186" s="39" t="str">
        <f aca="false">IF($A186="","",_xlfn.MAXIFS(Invoices!$M$6:$M$505,Invoices!$C$6:$C$505,$A186))</f>
        <v/>
      </c>
      <c r="M186" s="8" t="str">
        <f aca="false">IF($A186="","",IF(K186&gt;0,"Overdue",IF(J186&gt;0,"Outstanding","Clear")))</f>
        <v/>
      </c>
      <c r="N186" s="8" t="str">
        <f aca="false">IF($A186="","",J186+ROW()/1000000)</f>
        <v/>
      </c>
    </row>
    <row r="187" customFormat="false" ht="15" hidden="false" customHeight="false" outlineLevel="0" collapsed="false">
      <c r="A187" s="7"/>
      <c r="B187" s="7"/>
      <c r="C187" s="7"/>
      <c r="D187" s="7"/>
      <c r="E187" s="7"/>
      <c r="F187" s="7"/>
      <c r="G187" s="7"/>
      <c r="H187" s="38" t="str">
        <f aca="false">IF($A187="","",SUMIFS(Invoices!$J$6:$J$505,Invoices!$C$6:$C$505,$A187))</f>
        <v/>
      </c>
      <c r="I187" s="38" t="str">
        <f aca="false">IF($A187="","",SUMIFS(Invoices!$K$6:$K$505,Invoices!$C$6:$C$505,$A187))</f>
        <v/>
      </c>
      <c r="J187" s="38" t="str">
        <f aca="false">IF($A187="","",ROUND(H187-I187,2))</f>
        <v/>
      </c>
      <c r="K187" s="38" t="str">
        <f aca="false">IF($A187="","",SUMIFS(Invoices!$L$6:$L$505,Invoices!$C$6:$C$505,$A187,Invoices!$M$6:$M$505,"&gt;0"))</f>
        <v/>
      </c>
      <c r="L187" s="39" t="str">
        <f aca="false">IF($A187="","",_xlfn.MAXIFS(Invoices!$M$6:$M$505,Invoices!$C$6:$C$505,$A187))</f>
        <v/>
      </c>
      <c r="M187" s="8" t="str">
        <f aca="false">IF($A187="","",IF(K187&gt;0,"Overdue",IF(J187&gt;0,"Outstanding","Clear")))</f>
        <v/>
      </c>
      <c r="N187" s="8" t="str">
        <f aca="false">IF($A187="","",J187+ROW()/1000000)</f>
        <v/>
      </c>
    </row>
    <row r="188" customFormat="false" ht="15" hidden="false" customHeight="false" outlineLevel="0" collapsed="false">
      <c r="A188" s="7"/>
      <c r="B188" s="7"/>
      <c r="C188" s="7"/>
      <c r="D188" s="7"/>
      <c r="E188" s="7"/>
      <c r="F188" s="7"/>
      <c r="G188" s="7"/>
      <c r="H188" s="38" t="str">
        <f aca="false">IF($A188="","",SUMIFS(Invoices!$J$6:$J$505,Invoices!$C$6:$C$505,$A188))</f>
        <v/>
      </c>
      <c r="I188" s="38" t="str">
        <f aca="false">IF($A188="","",SUMIFS(Invoices!$K$6:$K$505,Invoices!$C$6:$C$505,$A188))</f>
        <v/>
      </c>
      <c r="J188" s="38" t="str">
        <f aca="false">IF($A188="","",ROUND(H188-I188,2))</f>
        <v/>
      </c>
      <c r="K188" s="38" t="str">
        <f aca="false">IF($A188="","",SUMIFS(Invoices!$L$6:$L$505,Invoices!$C$6:$C$505,$A188,Invoices!$M$6:$M$505,"&gt;0"))</f>
        <v/>
      </c>
      <c r="L188" s="39" t="str">
        <f aca="false">IF($A188="","",_xlfn.MAXIFS(Invoices!$M$6:$M$505,Invoices!$C$6:$C$505,$A188))</f>
        <v/>
      </c>
      <c r="M188" s="8" t="str">
        <f aca="false">IF($A188="","",IF(K188&gt;0,"Overdue",IF(J188&gt;0,"Outstanding","Clear")))</f>
        <v/>
      </c>
      <c r="N188" s="8" t="str">
        <f aca="false">IF($A188="","",J188+ROW()/1000000)</f>
        <v/>
      </c>
    </row>
    <row r="189" customFormat="false" ht="15" hidden="false" customHeight="false" outlineLevel="0" collapsed="false">
      <c r="A189" s="7"/>
      <c r="B189" s="7"/>
      <c r="C189" s="7"/>
      <c r="D189" s="7"/>
      <c r="E189" s="7"/>
      <c r="F189" s="7"/>
      <c r="G189" s="7"/>
      <c r="H189" s="38" t="str">
        <f aca="false">IF($A189="","",SUMIFS(Invoices!$J$6:$J$505,Invoices!$C$6:$C$505,$A189))</f>
        <v/>
      </c>
      <c r="I189" s="38" t="str">
        <f aca="false">IF($A189="","",SUMIFS(Invoices!$K$6:$K$505,Invoices!$C$6:$C$505,$A189))</f>
        <v/>
      </c>
      <c r="J189" s="38" t="str">
        <f aca="false">IF($A189="","",ROUND(H189-I189,2))</f>
        <v/>
      </c>
      <c r="K189" s="38" t="str">
        <f aca="false">IF($A189="","",SUMIFS(Invoices!$L$6:$L$505,Invoices!$C$6:$C$505,$A189,Invoices!$M$6:$M$505,"&gt;0"))</f>
        <v/>
      </c>
      <c r="L189" s="39" t="str">
        <f aca="false">IF($A189="","",_xlfn.MAXIFS(Invoices!$M$6:$M$505,Invoices!$C$6:$C$505,$A189))</f>
        <v/>
      </c>
      <c r="M189" s="8" t="str">
        <f aca="false">IF($A189="","",IF(K189&gt;0,"Overdue",IF(J189&gt;0,"Outstanding","Clear")))</f>
        <v/>
      </c>
      <c r="N189" s="8" t="str">
        <f aca="false">IF($A189="","",J189+ROW()/1000000)</f>
        <v/>
      </c>
    </row>
    <row r="190" customFormat="false" ht="15" hidden="false" customHeight="false" outlineLevel="0" collapsed="false">
      <c r="A190" s="7"/>
      <c r="B190" s="7"/>
      <c r="C190" s="7"/>
      <c r="D190" s="7"/>
      <c r="E190" s="7"/>
      <c r="F190" s="7"/>
      <c r="G190" s="7"/>
      <c r="H190" s="38" t="str">
        <f aca="false">IF($A190="","",SUMIFS(Invoices!$J$6:$J$505,Invoices!$C$6:$C$505,$A190))</f>
        <v/>
      </c>
      <c r="I190" s="38" t="str">
        <f aca="false">IF($A190="","",SUMIFS(Invoices!$K$6:$K$505,Invoices!$C$6:$C$505,$A190))</f>
        <v/>
      </c>
      <c r="J190" s="38" t="str">
        <f aca="false">IF($A190="","",ROUND(H190-I190,2))</f>
        <v/>
      </c>
      <c r="K190" s="38" t="str">
        <f aca="false">IF($A190="","",SUMIFS(Invoices!$L$6:$L$505,Invoices!$C$6:$C$505,$A190,Invoices!$M$6:$M$505,"&gt;0"))</f>
        <v/>
      </c>
      <c r="L190" s="39" t="str">
        <f aca="false">IF($A190="","",_xlfn.MAXIFS(Invoices!$M$6:$M$505,Invoices!$C$6:$C$505,$A190))</f>
        <v/>
      </c>
      <c r="M190" s="8" t="str">
        <f aca="false">IF($A190="","",IF(K190&gt;0,"Overdue",IF(J190&gt;0,"Outstanding","Clear")))</f>
        <v/>
      </c>
      <c r="N190" s="8" t="str">
        <f aca="false">IF($A190="","",J190+ROW()/1000000)</f>
        <v/>
      </c>
    </row>
    <row r="191" customFormat="false" ht="15" hidden="false" customHeight="false" outlineLevel="0" collapsed="false">
      <c r="A191" s="7"/>
      <c r="B191" s="7"/>
      <c r="C191" s="7"/>
      <c r="D191" s="7"/>
      <c r="E191" s="7"/>
      <c r="F191" s="7"/>
      <c r="G191" s="7"/>
      <c r="H191" s="38" t="str">
        <f aca="false">IF($A191="","",SUMIFS(Invoices!$J$6:$J$505,Invoices!$C$6:$C$505,$A191))</f>
        <v/>
      </c>
      <c r="I191" s="38" t="str">
        <f aca="false">IF($A191="","",SUMIFS(Invoices!$K$6:$K$505,Invoices!$C$6:$C$505,$A191))</f>
        <v/>
      </c>
      <c r="J191" s="38" t="str">
        <f aca="false">IF($A191="","",ROUND(H191-I191,2))</f>
        <v/>
      </c>
      <c r="K191" s="38" t="str">
        <f aca="false">IF($A191="","",SUMIFS(Invoices!$L$6:$L$505,Invoices!$C$6:$C$505,$A191,Invoices!$M$6:$M$505,"&gt;0"))</f>
        <v/>
      </c>
      <c r="L191" s="39" t="str">
        <f aca="false">IF($A191="","",_xlfn.MAXIFS(Invoices!$M$6:$M$505,Invoices!$C$6:$C$505,$A191))</f>
        <v/>
      </c>
      <c r="M191" s="8" t="str">
        <f aca="false">IF($A191="","",IF(K191&gt;0,"Overdue",IF(J191&gt;0,"Outstanding","Clear")))</f>
        <v/>
      </c>
      <c r="N191" s="8" t="str">
        <f aca="false">IF($A191="","",J191+ROW()/1000000)</f>
        <v/>
      </c>
    </row>
    <row r="192" customFormat="false" ht="15" hidden="false" customHeight="false" outlineLevel="0" collapsed="false">
      <c r="A192" s="7"/>
      <c r="B192" s="7"/>
      <c r="C192" s="7"/>
      <c r="D192" s="7"/>
      <c r="E192" s="7"/>
      <c r="F192" s="7"/>
      <c r="G192" s="7"/>
      <c r="H192" s="38" t="str">
        <f aca="false">IF($A192="","",SUMIFS(Invoices!$J$6:$J$505,Invoices!$C$6:$C$505,$A192))</f>
        <v/>
      </c>
      <c r="I192" s="38" t="str">
        <f aca="false">IF($A192="","",SUMIFS(Invoices!$K$6:$K$505,Invoices!$C$6:$C$505,$A192))</f>
        <v/>
      </c>
      <c r="J192" s="38" t="str">
        <f aca="false">IF($A192="","",ROUND(H192-I192,2))</f>
        <v/>
      </c>
      <c r="K192" s="38" t="str">
        <f aca="false">IF($A192="","",SUMIFS(Invoices!$L$6:$L$505,Invoices!$C$6:$C$505,$A192,Invoices!$M$6:$M$505,"&gt;0"))</f>
        <v/>
      </c>
      <c r="L192" s="39" t="str">
        <f aca="false">IF($A192="","",_xlfn.MAXIFS(Invoices!$M$6:$M$505,Invoices!$C$6:$C$505,$A192))</f>
        <v/>
      </c>
      <c r="M192" s="8" t="str">
        <f aca="false">IF($A192="","",IF(K192&gt;0,"Overdue",IF(J192&gt;0,"Outstanding","Clear")))</f>
        <v/>
      </c>
      <c r="N192" s="8" t="str">
        <f aca="false">IF($A192="","",J192+ROW()/1000000)</f>
        <v/>
      </c>
    </row>
    <row r="193" customFormat="false" ht="15" hidden="false" customHeight="false" outlineLevel="0" collapsed="false">
      <c r="A193" s="7"/>
      <c r="B193" s="7"/>
      <c r="C193" s="7"/>
      <c r="D193" s="7"/>
      <c r="E193" s="7"/>
      <c r="F193" s="7"/>
      <c r="G193" s="7"/>
      <c r="H193" s="38" t="str">
        <f aca="false">IF($A193="","",SUMIFS(Invoices!$J$6:$J$505,Invoices!$C$6:$C$505,$A193))</f>
        <v/>
      </c>
      <c r="I193" s="38" t="str">
        <f aca="false">IF($A193="","",SUMIFS(Invoices!$K$6:$K$505,Invoices!$C$6:$C$505,$A193))</f>
        <v/>
      </c>
      <c r="J193" s="38" t="str">
        <f aca="false">IF($A193="","",ROUND(H193-I193,2))</f>
        <v/>
      </c>
      <c r="K193" s="38" t="str">
        <f aca="false">IF($A193="","",SUMIFS(Invoices!$L$6:$L$505,Invoices!$C$6:$C$505,$A193,Invoices!$M$6:$M$505,"&gt;0"))</f>
        <v/>
      </c>
      <c r="L193" s="39" t="str">
        <f aca="false">IF($A193="","",_xlfn.MAXIFS(Invoices!$M$6:$M$505,Invoices!$C$6:$C$505,$A193))</f>
        <v/>
      </c>
      <c r="M193" s="8" t="str">
        <f aca="false">IF($A193="","",IF(K193&gt;0,"Overdue",IF(J193&gt;0,"Outstanding","Clear")))</f>
        <v/>
      </c>
      <c r="N193" s="8" t="str">
        <f aca="false">IF($A193="","",J193+ROW()/1000000)</f>
        <v/>
      </c>
    </row>
    <row r="194" customFormat="false" ht="15" hidden="false" customHeight="false" outlineLevel="0" collapsed="false">
      <c r="A194" s="7"/>
      <c r="B194" s="7"/>
      <c r="C194" s="7"/>
      <c r="D194" s="7"/>
      <c r="E194" s="7"/>
      <c r="F194" s="7"/>
      <c r="G194" s="7"/>
      <c r="H194" s="38" t="str">
        <f aca="false">IF($A194="","",SUMIFS(Invoices!$J$6:$J$505,Invoices!$C$6:$C$505,$A194))</f>
        <v/>
      </c>
      <c r="I194" s="38" t="str">
        <f aca="false">IF($A194="","",SUMIFS(Invoices!$K$6:$K$505,Invoices!$C$6:$C$505,$A194))</f>
        <v/>
      </c>
      <c r="J194" s="38" t="str">
        <f aca="false">IF($A194="","",ROUND(H194-I194,2))</f>
        <v/>
      </c>
      <c r="K194" s="38" t="str">
        <f aca="false">IF($A194="","",SUMIFS(Invoices!$L$6:$L$505,Invoices!$C$6:$C$505,$A194,Invoices!$M$6:$M$505,"&gt;0"))</f>
        <v/>
      </c>
      <c r="L194" s="39" t="str">
        <f aca="false">IF($A194="","",_xlfn.MAXIFS(Invoices!$M$6:$M$505,Invoices!$C$6:$C$505,$A194))</f>
        <v/>
      </c>
      <c r="M194" s="8" t="str">
        <f aca="false">IF($A194="","",IF(K194&gt;0,"Overdue",IF(J194&gt;0,"Outstanding","Clear")))</f>
        <v/>
      </c>
      <c r="N194" s="8" t="str">
        <f aca="false">IF($A194="","",J194+ROW()/1000000)</f>
        <v/>
      </c>
    </row>
    <row r="195" customFormat="false" ht="15" hidden="false" customHeight="false" outlineLevel="0" collapsed="false">
      <c r="A195" s="7"/>
      <c r="B195" s="7"/>
      <c r="C195" s="7"/>
      <c r="D195" s="7"/>
      <c r="E195" s="7"/>
      <c r="F195" s="7"/>
      <c r="G195" s="7"/>
      <c r="H195" s="38" t="str">
        <f aca="false">IF($A195="","",SUMIFS(Invoices!$J$6:$J$505,Invoices!$C$6:$C$505,$A195))</f>
        <v/>
      </c>
      <c r="I195" s="38" t="str">
        <f aca="false">IF($A195="","",SUMIFS(Invoices!$K$6:$K$505,Invoices!$C$6:$C$505,$A195))</f>
        <v/>
      </c>
      <c r="J195" s="38" t="str">
        <f aca="false">IF($A195="","",ROUND(H195-I195,2))</f>
        <v/>
      </c>
      <c r="K195" s="38" t="str">
        <f aca="false">IF($A195="","",SUMIFS(Invoices!$L$6:$L$505,Invoices!$C$6:$C$505,$A195,Invoices!$M$6:$M$505,"&gt;0"))</f>
        <v/>
      </c>
      <c r="L195" s="39" t="str">
        <f aca="false">IF($A195="","",_xlfn.MAXIFS(Invoices!$M$6:$M$505,Invoices!$C$6:$C$505,$A195))</f>
        <v/>
      </c>
      <c r="M195" s="8" t="str">
        <f aca="false">IF($A195="","",IF(K195&gt;0,"Overdue",IF(J195&gt;0,"Outstanding","Clear")))</f>
        <v/>
      </c>
      <c r="N195" s="8" t="str">
        <f aca="false">IF($A195="","",J195+ROW()/1000000)</f>
        <v/>
      </c>
    </row>
    <row r="196" customFormat="false" ht="15" hidden="false" customHeight="false" outlineLevel="0" collapsed="false">
      <c r="A196" s="7"/>
      <c r="B196" s="7"/>
      <c r="C196" s="7"/>
      <c r="D196" s="7"/>
      <c r="E196" s="7"/>
      <c r="F196" s="7"/>
      <c r="G196" s="7"/>
      <c r="H196" s="38" t="str">
        <f aca="false">IF($A196="","",SUMIFS(Invoices!$J$6:$J$505,Invoices!$C$6:$C$505,$A196))</f>
        <v/>
      </c>
      <c r="I196" s="38" t="str">
        <f aca="false">IF($A196="","",SUMIFS(Invoices!$K$6:$K$505,Invoices!$C$6:$C$505,$A196))</f>
        <v/>
      </c>
      <c r="J196" s="38" t="str">
        <f aca="false">IF($A196="","",ROUND(H196-I196,2))</f>
        <v/>
      </c>
      <c r="K196" s="38" t="str">
        <f aca="false">IF($A196="","",SUMIFS(Invoices!$L$6:$L$505,Invoices!$C$6:$C$505,$A196,Invoices!$M$6:$M$505,"&gt;0"))</f>
        <v/>
      </c>
      <c r="L196" s="39" t="str">
        <f aca="false">IF($A196="","",_xlfn.MAXIFS(Invoices!$M$6:$M$505,Invoices!$C$6:$C$505,$A196))</f>
        <v/>
      </c>
      <c r="M196" s="8" t="str">
        <f aca="false">IF($A196="","",IF(K196&gt;0,"Overdue",IF(J196&gt;0,"Outstanding","Clear")))</f>
        <v/>
      </c>
      <c r="N196" s="8" t="str">
        <f aca="false">IF($A196="","",J196+ROW()/1000000)</f>
        <v/>
      </c>
    </row>
    <row r="197" customFormat="false" ht="15" hidden="false" customHeight="false" outlineLevel="0" collapsed="false">
      <c r="A197" s="7"/>
      <c r="B197" s="7"/>
      <c r="C197" s="7"/>
      <c r="D197" s="7"/>
      <c r="E197" s="7"/>
      <c r="F197" s="7"/>
      <c r="G197" s="7"/>
      <c r="H197" s="38" t="str">
        <f aca="false">IF($A197="","",SUMIFS(Invoices!$J$6:$J$505,Invoices!$C$6:$C$505,$A197))</f>
        <v/>
      </c>
      <c r="I197" s="38" t="str">
        <f aca="false">IF($A197="","",SUMIFS(Invoices!$K$6:$K$505,Invoices!$C$6:$C$505,$A197))</f>
        <v/>
      </c>
      <c r="J197" s="38" t="str">
        <f aca="false">IF($A197="","",ROUND(H197-I197,2))</f>
        <v/>
      </c>
      <c r="K197" s="38" t="str">
        <f aca="false">IF($A197="","",SUMIFS(Invoices!$L$6:$L$505,Invoices!$C$6:$C$505,$A197,Invoices!$M$6:$M$505,"&gt;0"))</f>
        <v/>
      </c>
      <c r="L197" s="39" t="str">
        <f aca="false">IF($A197="","",_xlfn.MAXIFS(Invoices!$M$6:$M$505,Invoices!$C$6:$C$505,$A197))</f>
        <v/>
      </c>
      <c r="M197" s="8" t="str">
        <f aca="false">IF($A197="","",IF(K197&gt;0,"Overdue",IF(J197&gt;0,"Outstanding","Clear")))</f>
        <v/>
      </c>
      <c r="N197" s="8" t="str">
        <f aca="false">IF($A197="","",J197+ROW()/1000000)</f>
        <v/>
      </c>
    </row>
    <row r="198" customFormat="false" ht="15" hidden="false" customHeight="false" outlineLevel="0" collapsed="false">
      <c r="A198" s="7"/>
      <c r="B198" s="7"/>
      <c r="C198" s="7"/>
      <c r="D198" s="7"/>
      <c r="E198" s="7"/>
      <c r="F198" s="7"/>
      <c r="G198" s="7"/>
      <c r="H198" s="38" t="str">
        <f aca="false">IF($A198="","",SUMIFS(Invoices!$J$6:$J$505,Invoices!$C$6:$C$505,$A198))</f>
        <v/>
      </c>
      <c r="I198" s="38" t="str">
        <f aca="false">IF($A198="","",SUMIFS(Invoices!$K$6:$K$505,Invoices!$C$6:$C$505,$A198))</f>
        <v/>
      </c>
      <c r="J198" s="38" t="str">
        <f aca="false">IF($A198="","",ROUND(H198-I198,2))</f>
        <v/>
      </c>
      <c r="K198" s="38" t="str">
        <f aca="false">IF($A198="","",SUMIFS(Invoices!$L$6:$L$505,Invoices!$C$6:$C$505,$A198,Invoices!$M$6:$M$505,"&gt;0"))</f>
        <v/>
      </c>
      <c r="L198" s="39" t="str">
        <f aca="false">IF($A198="","",_xlfn.MAXIFS(Invoices!$M$6:$M$505,Invoices!$C$6:$C$505,$A198))</f>
        <v/>
      </c>
      <c r="M198" s="8" t="str">
        <f aca="false">IF($A198="","",IF(K198&gt;0,"Overdue",IF(J198&gt;0,"Outstanding","Clear")))</f>
        <v/>
      </c>
      <c r="N198" s="8" t="str">
        <f aca="false">IF($A198="","",J198+ROW()/1000000)</f>
        <v/>
      </c>
    </row>
    <row r="199" customFormat="false" ht="15" hidden="false" customHeight="false" outlineLevel="0" collapsed="false">
      <c r="A199" s="7"/>
      <c r="B199" s="7"/>
      <c r="C199" s="7"/>
      <c r="D199" s="7"/>
      <c r="E199" s="7"/>
      <c r="F199" s="7"/>
      <c r="G199" s="7"/>
      <c r="H199" s="38" t="str">
        <f aca="false">IF($A199="","",SUMIFS(Invoices!$J$6:$J$505,Invoices!$C$6:$C$505,$A199))</f>
        <v/>
      </c>
      <c r="I199" s="38" t="str">
        <f aca="false">IF($A199="","",SUMIFS(Invoices!$K$6:$K$505,Invoices!$C$6:$C$505,$A199))</f>
        <v/>
      </c>
      <c r="J199" s="38" t="str">
        <f aca="false">IF($A199="","",ROUND(H199-I199,2))</f>
        <v/>
      </c>
      <c r="K199" s="38" t="str">
        <f aca="false">IF($A199="","",SUMIFS(Invoices!$L$6:$L$505,Invoices!$C$6:$C$505,$A199,Invoices!$M$6:$M$505,"&gt;0"))</f>
        <v/>
      </c>
      <c r="L199" s="39" t="str">
        <f aca="false">IF($A199="","",_xlfn.MAXIFS(Invoices!$M$6:$M$505,Invoices!$C$6:$C$505,$A199))</f>
        <v/>
      </c>
      <c r="M199" s="8" t="str">
        <f aca="false">IF($A199="","",IF(K199&gt;0,"Overdue",IF(J199&gt;0,"Outstanding","Clear")))</f>
        <v/>
      </c>
      <c r="N199" s="8" t="str">
        <f aca="false">IF($A199="","",J199+ROW()/1000000)</f>
        <v/>
      </c>
    </row>
    <row r="200" customFormat="false" ht="15" hidden="false" customHeight="false" outlineLevel="0" collapsed="false">
      <c r="A200" s="7"/>
      <c r="B200" s="7"/>
      <c r="C200" s="7"/>
      <c r="D200" s="7"/>
      <c r="E200" s="7"/>
      <c r="F200" s="7"/>
      <c r="G200" s="7"/>
      <c r="H200" s="38" t="str">
        <f aca="false">IF($A200="","",SUMIFS(Invoices!$J$6:$J$505,Invoices!$C$6:$C$505,$A200))</f>
        <v/>
      </c>
      <c r="I200" s="38" t="str">
        <f aca="false">IF($A200="","",SUMIFS(Invoices!$K$6:$K$505,Invoices!$C$6:$C$505,$A200))</f>
        <v/>
      </c>
      <c r="J200" s="38" t="str">
        <f aca="false">IF($A200="","",ROUND(H200-I200,2))</f>
        <v/>
      </c>
      <c r="K200" s="38" t="str">
        <f aca="false">IF($A200="","",SUMIFS(Invoices!$L$6:$L$505,Invoices!$C$6:$C$505,$A200,Invoices!$M$6:$M$505,"&gt;0"))</f>
        <v/>
      </c>
      <c r="L200" s="39" t="str">
        <f aca="false">IF($A200="","",_xlfn.MAXIFS(Invoices!$M$6:$M$505,Invoices!$C$6:$C$505,$A200))</f>
        <v/>
      </c>
      <c r="M200" s="8" t="str">
        <f aca="false">IF($A200="","",IF(K200&gt;0,"Overdue",IF(J200&gt;0,"Outstanding","Clear")))</f>
        <v/>
      </c>
      <c r="N200" s="8" t="str">
        <f aca="false">IF($A200="","",J200+ROW()/1000000)</f>
        <v/>
      </c>
    </row>
    <row r="201" customFormat="false" ht="15" hidden="false" customHeight="false" outlineLevel="0" collapsed="false">
      <c r="A201" s="7"/>
      <c r="B201" s="7"/>
      <c r="C201" s="7"/>
      <c r="D201" s="7"/>
      <c r="E201" s="7"/>
      <c r="F201" s="7"/>
      <c r="G201" s="7"/>
      <c r="H201" s="38" t="str">
        <f aca="false">IF($A201="","",SUMIFS(Invoices!$J$6:$J$505,Invoices!$C$6:$C$505,$A201))</f>
        <v/>
      </c>
      <c r="I201" s="38" t="str">
        <f aca="false">IF($A201="","",SUMIFS(Invoices!$K$6:$K$505,Invoices!$C$6:$C$505,$A201))</f>
        <v/>
      </c>
      <c r="J201" s="38" t="str">
        <f aca="false">IF($A201="","",ROUND(H201-I201,2))</f>
        <v/>
      </c>
      <c r="K201" s="38" t="str">
        <f aca="false">IF($A201="","",SUMIFS(Invoices!$L$6:$L$505,Invoices!$C$6:$C$505,$A201,Invoices!$M$6:$M$505,"&gt;0"))</f>
        <v/>
      </c>
      <c r="L201" s="39" t="str">
        <f aca="false">IF($A201="","",_xlfn.MAXIFS(Invoices!$M$6:$M$505,Invoices!$C$6:$C$505,$A201))</f>
        <v/>
      </c>
      <c r="M201" s="8" t="str">
        <f aca="false">IF($A201="","",IF(K201&gt;0,"Overdue",IF(J201&gt;0,"Outstanding","Clear")))</f>
        <v/>
      </c>
      <c r="N201" s="8" t="str">
        <f aca="false">IF($A201="","",J201+ROW()/1000000)</f>
        <v/>
      </c>
    </row>
    <row r="202" customFormat="false" ht="15" hidden="false" customHeight="false" outlineLevel="0" collapsed="false">
      <c r="A202" s="7"/>
      <c r="B202" s="7"/>
      <c r="C202" s="7"/>
      <c r="D202" s="7"/>
      <c r="E202" s="7"/>
      <c r="F202" s="7"/>
      <c r="G202" s="7"/>
      <c r="H202" s="38" t="str">
        <f aca="false">IF($A202="","",SUMIFS(Invoices!$J$6:$J$505,Invoices!$C$6:$C$505,$A202))</f>
        <v/>
      </c>
      <c r="I202" s="38" t="str">
        <f aca="false">IF($A202="","",SUMIFS(Invoices!$K$6:$K$505,Invoices!$C$6:$C$505,$A202))</f>
        <v/>
      </c>
      <c r="J202" s="38" t="str">
        <f aca="false">IF($A202="","",ROUND(H202-I202,2))</f>
        <v/>
      </c>
      <c r="K202" s="38" t="str">
        <f aca="false">IF($A202="","",SUMIFS(Invoices!$L$6:$L$505,Invoices!$C$6:$C$505,$A202,Invoices!$M$6:$M$505,"&gt;0"))</f>
        <v/>
      </c>
      <c r="L202" s="39" t="str">
        <f aca="false">IF($A202="","",_xlfn.MAXIFS(Invoices!$M$6:$M$505,Invoices!$C$6:$C$505,$A202))</f>
        <v/>
      </c>
      <c r="M202" s="8" t="str">
        <f aca="false">IF($A202="","",IF(K202&gt;0,"Overdue",IF(J202&gt;0,"Outstanding","Clear")))</f>
        <v/>
      </c>
      <c r="N202" s="8" t="str">
        <f aca="false">IF($A202="","",J202+ROW()/1000000)</f>
        <v/>
      </c>
    </row>
    <row r="203" customFormat="false" ht="15" hidden="false" customHeight="false" outlineLevel="0" collapsed="false">
      <c r="A203" s="7"/>
      <c r="B203" s="7"/>
      <c r="C203" s="7"/>
      <c r="D203" s="7"/>
      <c r="E203" s="7"/>
      <c r="F203" s="7"/>
      <c r="G203" s="7"/>
      <c r="H203" s="38" t="str">
        <f aca="false">IF($A203="","",SUMIFS(Invoices!$J$6:$J$505,Invoices!$C$6:$C$505,$A203))</f>
        <v/>
      </c>
      <c r="I203" s="38" t="str">
        <f aca="false">IF($A203="","",SUMIFS(Invoices!$K$6:$K$505,Invoices!$C$6:$C$505,$A203))</f>
        <v/>
      </c>
      <c r="J203" s="38" t="str">
        <f aca="false">IF($A203="","",ROUND(H203-I203,2))</f>
        <v/>
      </c>
      <c r="K203" s="38" t="str">
        <f aca="false">IF($A203="","",SUMIFS(Invoices!$L$6:$L$505,Invoices!$C$6:$C$505,$A203,Invoices!$M$6:$M$505,"&gt;0"))</f>
        <v/>
      </c>
      <c r="L203" s="39" t="str">
        <f aca="false">IF($A203="","",_xlfn.MAXIFS(Invoices!$M$6:$M$505,Invoices!$C$6:$C$505,$A203))</f>
        <v/>
      </c>
      <c r="M203" s="8" t="str">
        <f aca="false">IF($A203="","",IF(K203&gt;0,"Overdue",IF(J203&gt;0,"Outstanding","Clear")))</f>
        <v/>
      </c>
      <c r="N203" s="8" t="str">
        <f aca="false">IF($A203="","",J203+ROW()/1000000)</f>
        <v/>
      </c>
    </row>
    <row r="204" customFormat="false" ht="15" hidden="false" customHeight="false" outlineLevel="0" collapsed="false">
      <c r="A204" s="7"/>
      <c r="B204" s="7"/>
      <c r="C204" s="7"/>
      <c r="D204" s="7"/>
      <c r="E204" s="7"/>
      <c r="F204" s="7"/>
      <c r="G204" s="7"/>
      <c r="H204" s="38" t="str">
        <f aca="false">IF($A204="","",SUMIFS(Invoices!$J$6:$J$505,Invoices!$C$6:$C$505,$A204))</f>
        <v/>
      </c>
      <c r="I204" s="38" t="str">
        <f aca="false">IF($A204="","",SUMIFS(Invoices!$K$6:$K$505,Invoices!$C$6:$C$505,$A204))</f>
        <v/>
      </c>
      <c r="J204" s="38" t="str">
        <f aca="false">IF($A204="","",ROUND(H204-I204,2))</f>
        <v/>
      </c>
      <c r="K204" s="38" t="str">
        <f aca="false">IF($A204="","",SUMIFS(Invoices!$L$6:$L$505,Invoices!$C$6:$C$505,$A204,Invoices!$M$6:$M$505,"&gt;0"))</f>
        <v/>
      </c>
      <c r="L204" s="39" t="str">
        <f aca="false">IF($A204="","",_xlfn.MAXIFS(Invoices!$M$6:$M$505,Invoices!$C$6:$C$505,$A204))</f>
        <v/>
      </c>
      <c r="M204" s="8" t="str">
        <f aca="false">IF($A204="","",IF(K204&gt;0,"Overdue",IF(J204&gt;0,"Outstanding","Clear")))</f>
        <v/>
      </c>
      <c r="N204" s="8" t="str">
        <f aca="false">IF($A204="","",J204+ROW()/1000000)</f>
        <v/>
      </c>
    </row>
    <row r="205" customFormat="false" ht="15" hidden="false" customHeight="false" outlineLevel="0" collapsed="false">
      <c r="A205" s="7"/>
      <c r="B205" s="7"/>
      <c r="C205" s="7"/>
      <c r="D205" s="7"/>
      <c r="E205" s="7"/>
      <c r="F205" s="7"/>
      <c r="G205" s="7"/>
      <c r="H205" s="38" t="str">
        <f aca="false">IF($A205="","",SUMIFS(Invoices!$J$6:$J$505,Invoices!$C$6:$C$505,$A205))</f>
        <v/>
      </c>
      <c r="I205" s="38" t="str">
        <f aca="false">IF($A205="","",SUMIFS(Invoices!$K$6:$K$505,Invoices!$C$6:$C$505,$A205))</f>
        <v/>
      </c>
      <c r="J205" s="38" t="str">
        <f aca="false">IF($A205="","",ROUND(H205-I205,2))</f>
        <v/>
      </c>
      <c r="K205" s="38" t="str">
        <f aca="false">IF($A205="","",SUMIFS(Invoices!$L$6:$L$505,Invoices!$C$6:$C$505,$A205,Invoices!$M$6:$M$505,"&gt;0"))</f>
        <v/>
      </c>
      <c r="L205" s="39" t="str">
        <f aca="false">IF($A205="","",_xlfn.MAXIFS(Invoices!$M$6:$M$505,Invoices!$C$6:$C$505,$A205))</f>
        <v/>
      </c>
      <c r="M205" s="8" t="str">
        <f aca="false">IF($A205="","",IF(K205&gt;0,"Overdue",IF(J205&gt;0,"Outstanding","Clear")))</f>
        <v/>
      </c>
      <c r="N205" s="8" t="str">
        <f aca="false">IF($A205="","",J205+ROW()/1000000)</f>
        <v/>
      </c>
    </row>
  </sheetData>
  <autoFilter ref="A5:N205"/>
  <conditionalFormatting sqref="M6:M205">
    <cfRule type="expression" priority="2" aboveAverage="0" equalAverage="0" bottom="0" percent="0" rank="0" text="" dxfId="0">
      <formula>$M6="Overdue"</formula>
    </cfRule>
    <cfRule type="expression" priority="3" aboveAverage="0" equalAverage="0" bottom="0" percent="0" rank="0" text="" dxfId="1">
      <formula>$M6="Outstanding"</formula>
    </cfRule>
    <cfRule type="expression" priority="4" aboveAverage="0" equalAverage="0" bottom="0" percent="0" rank="0" text="" dxfId="12">
      <formula>$M6="Clear"</formula>
    </cfRule>
  </conditionalFormatting>
  <dataValidations count="1">
    <dataValidation allowBlank="true" error="Enter whole days (0 or more)" errorStyle="stop" operator="greaterThanOrEqual" showDropDown="false" showErrorMessage="true" showInputMessage="false" sqref="G6:G205" type="whole">
      <formula1>0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6A4F"/>
    <pageSetUpPr fitToPage="true"/>
  </sheetPr>
  <dimension ref="A1:O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12"/>
    <col collapsed="false" customWidth="true" hidden="false" outlineLevel="0" max="4" min="4" style="0" width="28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2" min="10" style="0" width="15"/>
    <col collapsed="false" customWidth="true" hidden="false" outlineLevel="0" max="13" min="13" style="0" width="10"/>
    <col collapsed="false" customWidth="true" hidden="false" outlineLevel="0" max="14" min="14" style="0" width="13"/>
    <col collapsed="false" customWidth="true" hidden="false" outlineLevel="0" max="15" min="15" style="0" width="30"/>
  </cols>
  <sheetData>
    <row r="1" customFormat="false" ht="25.5" hidden="false" customHeight="true" outlineLevel="0" collapsed="false">
      <c r="A1" s="34" t="s">
        <v>125</v>
      </c>
    </row>
    <row r="2" customFormat="false" ht="15" hidden="false" customHeight="false" outlineLevel="0" collapsed="false">
      <c r="A2" s="11" t="s">
        <v>126</v>
      </c>
    </row>
    <row r="3" customFormat="false" ht="3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5" hidden="false" customHeight="false" outlineLevel="0" collapsed="false">
      <c r="A4" s="35" t="s">
        <v>96</v>
      </c>
      <c r="G4" s="36" t="n">
        <f aca="false">SUBTOTAL(109,G6:G505)</f>
        <v>22900</v>
      </c>
      <c r="H4" s="36" t="n">
        <f aca="false">SUBTOTAL(109,H6:H505)</f>
        <v>500</v>
      </c>
      <c r="I4" s="36" t="n">
        <f aca="false">SUBTOTAL(109,I6:I505)</f>
        <v>0</v>
      </c>
      <c r="J4" s="36" t="n">
        <f aca="false">SUBTOTAL(109,J6:J505)</f>
        <v>22400</v>
      </c>
      <c r="K4" s="36" t="n">
        <f aca="false">SUBTOTAL(109,K6:K505)</f>
        <v>11000</v>
      </c>
      <c r="L4" s="36" t="n">
        <f aca="false">SUBTOTAL(109,L6:L505)</f>
        <v>11400</v>
      </c>
    </row>
    <row r="5" customFormat="false" ht="31.5" hidden="false" customHeight="true" outlineLevel="0" collapsed="false">
      <c r="A5" s="37" t="s">
        <v>127</v>
      </c>
      <c r="B5" s="37" t="s">
        <v>128</v>
      </c>
      <c r="C5" s="37" t="s">
        <v>97</v>
      </c>
      <c r="D5" s="37" t="s">
        <v>98</v>
      </c>
      <c r="E5" s="37" t="s">
        <v>129</v>
      </c>
      <c r="F5" s="37" t="s">
        <v>130</v>
      </c>
      <c r="G5" s="37" t="s">
        <v>131</v>
      </c>
      <c r="H5" s="37" t="s">
        <v>132</v>
      </c>
      <c r="I5" s="37" t="s">
        <v>133</v>
      </c>
      <c r="J5" s="37" t="s">
        <v>134</v>
      </c>
      <c r="K5" s="37" t="s">
        <v>135</v>
      </c>
      <c r="L5" s="37" t="s">
        <v>103</v>
      </c>
      <c r="M5" s="37" t="s">
        <v>136</v>
      </c>
      <c r="N5" s="37" t="s">
        <v>92</v>
      </c>
      <c r="O5" s="37" t="s">
        <v>137</v>
      </c>
    </row>
    <row r="6" customFormat="false" ht="15" hidden="false" customHeight="false" outlineLevel="0" collapsed="false">
      <c r="A6" s="7" t="s">
        <v>138</v>
      </c>
      <c r="B6" s="40" t="n">
        <v>46239</v>
      </c>
      <c r="C6" s="7" t="s">
        <v>107</v>
      </c>
      <c r="D6" s="8" t="str">
        <f aca="false">IF($A6="","",IFERROR(INDEX(Customers!$B$6:$B$205,MATCH($C6,Customers!$A$6:$A$205,0)),"Unknown customer"))</f>
        <v>Greenfield Agro Ltd</v>
      </c>
      <c r="E6" s="39" t="n">
        <f aca="false">IF($A6="","",IFERROR(IF(INDEX(Customers!$G$6:$G$205,MATCH($C6,Customers!$A$6:$A$205,0))="",Setup!$B$26,INDEX(Customers!$G$6:$G$205,MATCH($C6,Customers!$A$6:$A$205,0))),Setup!$B$26))</f>
        <v>30</v>
      </c>
      <c r="F6" s="41" t="n">
        <f aca="false">IF(OR($A6="",$B6=""),"",$B6+$E6)</f>
        <v>46269</v>
      </c>
      <c r="G6" s="38" t="n">
        <f aca="false">IF($A6="","",SUMIFS('Line Items'!$E$6:$E$1505,'Line Items'!$A$6:$A$1505,$A6))</f>
        <v>7500</v>
      </c>
      <c r="H6" s="42"/>
      <c r="I6" s="38" t="n">
        <f aca="false">IF($A6="","",ROUND((G6-N(H6))*Setup!$B$28,2))</f>
        <v>0</v>
      </c>
      <c r="J6" s="38" t="n">
        <f aca="false">IF($A6="","",G6-N(H6)+I6)</f>
        <v>7500</v>
      </c>
      <c r="K6" s="38" t="n">
        <f aca="false">IF($A6="","",SUMIFS(Payments!$G$6:$G$1005,Payments!$C$6:$C$1005,$A6))</f>
        <v>7500</v>
      </c>
      <c r="L6" s="38" t="n">
        <f aca="false">IF($A6="","",ROUND(J6-K6,2))</f>
        <v>0</v>
      </c>
      <c r="M6" s="39" t="n">
        <f aca="true">IF($A6="","",IF(OR(L6&lt;=0,F6=""),0,MAX(0,TODAY()-F6)))</f>
        <v>0</v>
      </c>
      <c r="N6" s="8" t="str">
        <f aca="false">IF($A6="","",IF(J6&lt;=0,"Draft",IF(L6&lt;=0,"Paid",IF(M6&gt;0,"Overdue",IF(K6&gt;0,"Part-Paid","Unpaid")))))</f>
        <v>Paid</v>
      </c>
      <c r="O6" s="7" t="s">
        <v>139</v>
      </c>
    </row>
    <row r="7" customFormat="false" ht="15" hidden="false" customHeight="false" outlineLevel="0" collapsed="false">
      <c r="A7" s="7" t="s">
        <v>140</v>
      </c>
      <c r="B7" s="40" t="n">
        <v>46254</v>
      </c>
      <c r="C7" s="7" t="s">
        <v>113</v>
      </c>
      <c r="D7" s="8" t="str">
        <f aca="false">IF($A7="","",IFERROR(INDEX(Customers!$B$6:$B$205,MATCH($C7,Customers!$A$6:$A$205,0)),"Unknown customer"))</f>
        <v>Kente Logistics</v>
      </c>
      <c r="E7" s="39" t="n">
        <f aca="false">IF($A7="","",IFERROR(IF(INDEX(Customers!$G$6:$G$205,MATCH($C7,Customers!$A$6:$A$205,0))="",Setup!$B$26,INDEX(Customers!$G$6:$G$205,MATCH($C7,Customers!$A$6:$A$205,0))),Setup!$B$26))</f>
        <v>14</v>
      </c>
      <c r="F7" s="41" t="n">
        <f aca="false">IF(OR($A7="",$B7=""),"",$B7+$E7)</f>
        <v>46268</v>
      </c>
      <c r="G7" s="38" t="n">
        <f aca="false">IF($A7="","",SUMIFS('Line Items'!$E$6:$E$1505,'Line Items'!$A$6:$A$1505,$A7))</f>
        <v>4400</v>
      </c>
      <c r="H7" s="42"/>
      <c r="I7" s="38" t="n">
        <f aca="false">IF($A7="","",ROUND((G7-N(H7))*Setup!$B$28,2))</f>
        <v>0</v>
      </c>
      <c r="J7" s="38" t="n">
        <f aca="false">IF($A7="","",G7-N(H7)+I7)</f>
        <v>4400</v>
      </c>
      <c r="K7" s="38" t="n">
        <f aca="false">IF($A7="","",SUMIFS(Payments!$G$6:$G$1005,Payments!$C$6:$C$1005,$A7))</f>
        <v>2000</v>
      </c>
      <c r="L7" s="38" t="n">
        <f aca="false">IF($A7="","",ROUND(J7-K7,2))</f>
        <v>2400</v>
      </c>
      <c r="M7" s="39" t="n">
        <f aca="true">IF($A7="","",IF(OR(L7&lt;=0,F7=""),0,MAX(0,TODAY()-F7)))</f>
        <v>40</v>
      </c>
      <c r="N7" s="8" t="str">
        <f aca="false">IF($A7="","",IF(J7&lt;=0,"Draft",IF(L7&lt;=0,"Paid",IF(M7&gt;0,"Overdue",IF(K7&gt;0,"Part-Paid","Unpaid")))))</f>
        <v>Overdue</v>
      </c>
      <c r="O7" s="7"/>
    </row>
    <row r="8" customFormat="false" ht="15" hidden="false" customHeight="false" outlineLevel="0" collapsed="false">
      <c r="A8" s="7" t="s">
        <v>141</v>
      </c>
      <c r="B8" s="40" t="n">
        <v>46280</v>
      </c>
      <c r="C8" s="7" t="s">
        <v>119</v>
      </c>
      <c r="D8" s="8" t="str">
        <f aca="false">IF($A8="","",IFERROR(INDEX(Customers!$B$6:$B$205,MATCH($C8,Customers!$A$6:$A$205,0)),"Unknown customer"))</f>
        <v>Sunrise Academy</v>
      </c>
      <c r="E8" s="39" t="n">
        <f aca="false">IF($A8="","",IFERROR(IF(INDEX(Customers!$G$6:$G$205,MATCH($C8,Customers!$A$6:$A$205,0))="",Setup!$B$26,INDEX(Customers!$G$6:$G$205,MATCH($C8,Customers!$A$6:$A$205,0))),Setup!$B$26))</f>
        <v>30</v>
      </c>
      <c r="F8" s="41" t="n">
        <f aca="false">IF(OR($A8="",$B8=""),"",$B8+$E8)</f>
        <v>46310</v>
      </c>
      <c r="G8" s="38" t="n">
        <f aca="false">IF($A8="","",SUMIFS('Line Items'!$E$6:$E$1505,'Line Items'!$A$6:$A$1505,$A8))</f>
        <v>5000</v>
      </c>
      <c r="H8" s="42"/>
      <c r="I8" s="38" t="n">
        <f aca="false">IF($A8="","",ROUND((G8-N(H8))*Setup!$B$28,2))</f>
        <v>0</v>
      </c>
      <c r="J8" s="38" t="n">
        <f aca="false">IF($A8="","",G8-N(H8)+I8)</f>
        <v>5000</v>
      </c>
      <c r="K8" s="38" t="n">
        <f aca="false">IF($A8="","",SUMIFS(Payments!$G$6:$G$1005,Payments!$C$6:$C$1005,$A8))</f>
        <v>0</v>
      </c>
      <c r="L8" s="38" t="n">
        <f aca="false">IF($A8="","",ROUND(J8-K8,2))</f>
        <v>5000</v>
      </c>
      <c r="M8" s="39" t="n">
        <f aca="true">IF($A8="","",IF(OR(L8&lt;=0,F8=""),0,MAX(0,TODAY()-F8)))</f>
        <v>0</v>
      </c>
      <c r="N8" s="8" t="str">
        <f aca="false">IF($A8="","",IF(J8&lt;=0,"Draft",IF(L8&lt;=0,"Paid",IF(M8&gt;0,"Overdue",IF(K8&gt;0,"Part-Paid","Unpaid")))))</f>
        <v>Unpaid</v>
      </c>
      <c r="O8" s="7"/>
    </row>
    <row r="9" customFormat="false" ht="15" hidden="false" customHeight="false" outlineLevel="0" collapsed="false">
      <c r="A9" s="7" t="s">
        <v>142</v>
      </c>
      <c r="B9" s="40" t="n">
        <v>46266</v>
      </c>
      <c r="C9" s="7" t="s">
        <v>107</v>
      </c>
      <c r="D9" s="8" t="str">
        <f aca="false">IF($A9="","",IFERROR(INDEX(Customers!$B$6:$B$205,MATCH($C9,Customers!$A$6:$A$205,0)),"Unknown customer"))</f>
        <v>Greenfield Agro Ltd</v>
      </c>
      <c r="E9" s="39" t="n">
        <f aca="false">IF($A9="","",IFERROR(IF(INDEX(Customers!$G$6:$G$205,MATCH($C9,Customers!$A$6:$A$205,0))="",Setup!$B$26,INDEX(Customers!$G$6:$G$205,MATCH($C9,Customers!$A$6:$A$205,0))),Setup!$B$26))</f>
        <v>30</v>
      </c>
      <c r="F9" s="41" t="n">
        <f aca="false">IF(OR($A9="",$B9=""),"",$B9+$E9)</f>
        <v>46296</v>
      </c>
      <c r="G9" s="38" t="n">
        <f aca="false">IF($A9="","",SUMIFS('Line Items'!$E$6:$E$1505,'Line Items'!$A$6:$A$1505,$A9))</f>
        <v>6000</v>
      </c>
      <c r="H9" s="42" t="n">
        <v>500</v>
      </c>
      <c r="I9" s="38" t="n">
        <f aca="false">IF($A9="","",ROUND((G9-N(H9))*Setup!$B$28,2))</f>
        <v>0</v>
      </c>
      <c r="J9" s="38" t="n">
        <f aca="false">IF($A9="","",G9-N(H9)+I9)</f>
        <v>5500</v>
      </c>
      <c r="K9" s="38" t="n">
        <f aca="false">IF($A9="","",SUMIFS(Payments!$G$6:$G$1005,Payments!$C$6:$C$1005,$A9))</f>
        <v>1500</v>
      </c>
      <c r="L9" s="38" t="n">
        <f aca="false">IF($A9="","",ROUND(J9-K9,2))</f>
        <v>4000</v>
      </c>
      <c r="M9" s="39" t="n">
        <f aca="true">IF($A9="","",IF(OR(L9&lt;=0,F9=""),0,MAX(0,TODAY()-F9)))</f>
        <v>12</v>
      </c>
      <c r="N9" s="8" t="str">
        <f aca="false">IF($A9="","",IF(J9&lt;=0,"Draft",IF(L9&lt;=0,"Paid",IF(M9&gt;0,"Overdue",IF(K9&gt;0,"Part-Paid","Unpaid")))))</f>
        <v>Overdue</v>
      </c>
      <c r="O9" s="7" t="s">
        <v>143</v>
      </c>
    </row>
    <row r="10" customFormat="false" ht="15" hidden="false" customHeight="false" outlineLevel="0" collapsed="false">
      <c r="A10" s="7"/>
      <c r="B10" s="40"/>
      <c r="C10" s="7"/>
      <c r="D10" s="8" t="str">
        <f aca="false">IF($A10="","",IFERROR(INDEX(Customers!$B$6:$B$205,MATCH($C10,Customers!$A$6:$A$205,0)),"Unknown customer"))</f>
        <v/>
      </c>
      <c r="E10" s="39" t="str">
        <f aca="false">IF($A10="","",IFERROR(IF(INDEX(Customers!$G$6:$G$205,MATCH($C10,Customers!$A$6:$A$205,0))="",Setup!$B$26,INDEX(Customers!$G$6:$G$205,MATCH($C10,Customers!$A$6:$A$205,0))),Setup!$B$26))</f>
        <v/>
      </c>
      <c r="F10" s="41" t="str">
        <f aca="false">IF(OR($A10="",$B10=""),"",$B10+$E10)</f>
        <v/>
      </c>
      <c r="G10" s="38" t="str">
        <f aca="false">IF($A10="","",SUMIFS('Line Items'!$E$6:$E$1505,'Line Items'!$A$6:$A$1505,$A10))</f>
        <v/>
      </c>
      <c r="H10" s="42"/>
      <c r="I10" s="38" t="str">
        <f aca="false">IF($A10="","",ROUND((G10-N(H10))*Setup!$B$28,2))</f>
        <v/>
      </c>
      <c r="J10" s="38" t="str">
        <f aca="false">IF($A10="","",G10-N(H10)+I10)</f>
        <v/>
      </c>
      <c r="K10" s="38" t="str">
        <f aca="false">IF($A10="","",SUMIFS(Payments!$G$6:$G$1005,Payments!$C$6:$C$1005,$A10))</f>
        <v/>
      </c>
      <c r="L10" s="38" t="str">
        <f aca="false">IF($A10="","",ROUND(J10-K10,2))</f>
        <v/>
      </c>
      <c r="M10" s="39" t="str">
        <f aca="true">IF($A10="","",IF(OR(L10&lt;=0,F10=""),0,MAX(0,TODAY()-F10)))</f>
        <v/>
      </c>
      <c r="N10" s="8" t="str">
        <f aca="false">IF($A10="","",IF(J10&lt;=0,"Draft",IF(L10&lt;=0,"Paid",IF(M10&gt;0,"Overdue",IF(K10&gt;0,"Part-Paid","Unpaid")))))</f>
        <v/>
      </c>
      <c r="O10" s="7"/>
    </row>
    <row r="11" customFormat="false" ht="15" hidden="false" customHeight="false" outlineLevel="0" collapsed="false">
      <c r="A11" s="7"/>
      <c r="B11" s="40"/>
      <c r="C11" s="7"/>
      <c r="D11" s="8" t="str">
        <f aca="false">IF($A11="","",IFERROR(INDEX(Customers!$B$6:$B$205,MATCH($C11,Customers!$A$6:$A$205,0)),"Unknown customer"))</f>
        <v/>
      </c>
      <c r="E11" s="39" t="str">
        <f aca="false">IF($A11="","",IFERROR(IF(INDEX(Customers!$G$6:$G$205,MATCH($C11,Customers!$A$6:$A$205,0))="",Setup!$B$26,INDEX(Customers!$G$6:$G$205,MATCH($C11,Customers!$A$6:$A$205,0))),Setup!$B$26))</f>
        <v/>
      </c>
      <c r="F11" s="41" t="str">
        <f aca="false">IF(OR($A11="",$B11=""),"",$B11+$E11)</f>
        <v/>
      </c>
      <c r="G11" s="38" t="str">
        <f aca="false">IF($A11="","",SUMIFS('Line Items'!$E$6:$E$1505,'Line Items'!$A$6:$A$1505,$A11))</f>
        <v/>
      </c>
      <c r="H11" s="42"/>
      <c r="I11" s="38" t="str">
        <f aca="false">IF($A11="","",ROUND((G11-N(H11))*Setup!$B$28,2))</f>
        <v/>
      </c>
      <c r="J11" s="38" t="str">
        <f aca="false">IF($A11="","",G11-N(H11)+I11)</f>
        <v/>
      </c>
      <c r="K11" s="38" t="str">
        <f aca="false">IF($A11="","",SUMIFS(Payments!$G$6:$G$1005,Payments!$C$6:$C$1005,$A11))</f>
        <v/>
      </c>
      <c r="L11" s="38" t="str">
        <f aca="false">IF($A11="","",ROUND(J11-K11,2))</f>
        <v/>
      </c>
      <c r="M11" s="39" t="str">
        <f aca="true">IF($A11="","",IF(OR(L11&lt;=0,F11=""),0,MAX(0,TODAY()-F11)))</f>
        <v/>
      </c>
      <c r="N11" s="8" t="str">
        <f aca="false">IF($A11="","",IF(J11&lt;=0,"Draft",IF(L11&lt;=0,"Paid",IF(M11&gt;0,"Overdue",IF(K11&gt;0,"Part-Paid","Unpaid")))))</f>
        <v/>
      </c>
      <c r="O11" s="7"/>
    </row>
    <row r="12" customFormat="false" ht="15" hidden="false" customHeight="false" outlineLevel="0" collapsed="false">
      <c r="A12" s="7"/>
      <c r="B12" s="40"/>
      <c r="C12" s="7"/>
      <c r="D12" s="8" t="str">
        <f aca="false">IF($A12="","",IFERROR(INDEX(Customers!$B$6:$B$205,MATCH($C12,Customers!$A$6:$A$205,0)),"Unknown customer"))</f>
        <v/>
      </c>
      <c r="E12" s="39" t="str">
        <f aca="false">IF($A12="","",IFERROR(IF(INDEX(Customers!$G$6:$G$205,MATCH($C12,Customers!$A$6:$A$205,0))="",Setup!$B$26,INDEX(Customers!$G$6:$G$205,MATCH($C12,Customers!$A$6:$A$205,0))),Setup!$B$26))</f>
        <v/>
      </c>
      <c r="F12" s="41" t="str">
        <f aca="false">IF(OR($A12="",$B12=""),"",$B12+$E12)</f>
        <v/>
      </c>
      <c r="G12" s="38" t="str">
        <f aca="false">IF($A12="","",SUMIFS('Line Items'!$E$6:$E$1505,'Line Items'!$A$6:$A$1505,$A12))</f>
        <v/>
      </c>
      <c r="H12" s="42"/>
      <c r="I12" s="38" t="str">
        <f aca="false">IF($A12="","",ROUND((G12-N(H12))*Setup!$B$28,2))</f>
        <v/>
      </c>
      <c r="J12" s="38" t="str">
        <f aca="false">IF($A12="","",G12-N(H12)+I12)</f>
        <v/>
      </c>
      <c r="K12" s="38" t="str">
        <f aca="false">IF($A12="","",SUMIFS(Payments!$G$6:$G$1005,Payments!$C$6:$C$1005,$A12))</f>
        <v/>
      </c>
      <c r="L12" s="38" t="str">
        <f aca="false">IF($A12="","",ROUND(J12-K12,2))</f>
        <v/>
      </c>
      <c r="M12" s="39" t="str">
        <f aca="true">IF($A12="","",IF(OR(L12&lt;=0,F12=""),0,MAX(0,TODAY()-F12)))</f>
        <v/>
      </c>
      <c r="N12" s="8" t="str">
        <f aca="false">IF($A12="","",IF(J12&lt;=0,"Draft",IF(L12&lt;=0,"Paid",IF(M12&gt;0,"Overdue",IF(K12&gt;0,"Part-Paid","Unpaid")))))</f>
        <v/>
      </c>
      <c r="O12" s="7"/>
    </row>
    <row r="13" customFormat="false" ht="15" hidden="false" customHeight="false" outlineLevel="0" collapsed="false">
      <c r="A13" s="7"/>
      <c r="B13" s="40"/>
      <c r="C13" s="7"/>
      <c r="D13" s="8" t="str">
        <f aca="false">IF($A13="","",IFERROR(INDEX(Customers!$B$6:$B$205,MATCH($C13,Customers!$A$6:$A$205,0)),"Unknown customer"))</f>
        <v/>
      </c>
      <c r="E13" s="39" t="str">
        <f aca="false">IF($A13="","",IFERROR(IF(INDEX(Customers!$G$6:$G$205,MATCH($C13,Customers!$A$6:$A$205,0))="",Setup!$B$26,INDEX(Customers!$G$6:$G$205,MATCH($C13,Customers!$A$6:$A$205,0))),Setup!$B$26))</f>
        <v/>
      </c>
      <c r="F13" s="41" t="str">
        <f aca="false">IF(OR($A13="",$B13=""),"",$B13+$E13)</f>
        <v/>
      </c>
      <c r="G13" s="38" t="str">
        <f aca="false">IF($A13="","",SUMIFS('Line Items'!$E$6:$E$1505,'Line Items'!$A$6:$A$1505,$A13))</f>
        <v/>
      </c>
      <c r="H13" s="42"/>
      <c r="I13" s="38" t="str">
        <f aca="false">IF($A13="","",ROUND((G13-N(H13))*Setup!$B$28,2))</f>
        <v/>
      </c>
      <c r="J13" s="38" t="str">
        <f aca="false">IF($A13="","",G13-N(H13)+I13)</f>
        <v/>
      </c>
      <c r="K13" s="38" t="str">
        <f aca="false">IF($A13="","",SUMIFS(Payments!$G$6:$G$1005,Payments!$C$6:$C$1005,$A13))</f>
        <v/>
      </c>
      <c r="L13" s="38" t="str">
        <f aca="false">IF($A13="","",ROUND(J13-K13,2))</f>
        <v/>
      </c>
      <c r="M13" s="39" t="str">
        <f aca="true">IF($A13="","",IF(OR(L13&lt;=0,F13=""),0,MAX(0,TODAY()-F13)))</f>
        <v/>
      </c>
      <c r="N13" s="8" t="str">
        <f aca="false">IF($A13="","",IF(J13&lt;=0,"Draft",IF(L13&lt;=0,"Paid",IF(M13&gt;0,"Overdue",IF(K13&gt;0,"Part-Paid","Unpaid")))))</f>
        <v/>
      </c>
      <c r="O13" s="7"/>
    </row>
    <row r="14" customFormat="false" ht="15" hidden="false" customHeight="false" outlineLevel="0" collapsed="false">
      <c r="A14" s="7"/>
      <c r="B14" s="40"/>
      <c r="C14" s="7"/>
      <c r="D14" s="8" t="str">
        <f aca="false">IF($A14="","",IFERROR(INDEX(Customers!$B$6:$B$205,MATCH($C14,Customers!$A$6:$A$205,0)),"Unknown customer"))</f>
        <v/>
      </c>
      <c r="E14" s="39" t="str">
        <f aca="false">IF($A14="","",IFERROR(IF(INDEX(Customers!$G$6:$G$205,MATCH($C14,Customers!$A$6:$A$205,0))="",Setup!$B$26,INDEX(Customers!$G$6:$G$205,MATCH($C14,Customers!$A$6:$A$205,0))),Setup!$B$26))</f>
        <v/>
      </c>
      <c r="F14" s="41" t="str">
        <f aca="false">IF(OR($A14="",$B14=""),"",$B14+$E14)</f>
        <v/>
      </c>
      <c r="G14" s="38" t="str">
        <f aca="false">IF($A14="","",SUMIFS('Line Items'!$E$6:$E$1505,'Line Items'!$A$6:$A$1505,$A14))</f>
        <v/>
      </c>
      <c r="H14" s="42"/>
      <c r="I14" s="38" t="str">
        <f aca="false">IF($A14="","",ROUND((G14-N(H14))*Setup!$B$28,2))</f>
        <v/>
      </c>
      <c r="J14" s="38" t="str">
        <f aca="false">IF($A14="","",G14-N(H14)+I14)</f>
        <v/>
      </c>
      <c r="K14" s="38" t="str">
        <f aca="false">IF($A14="","",SUMIFS(Payments!$G$6:$G$1005,Payments!$C$6:$C$1005,$A14))</f>
        <v/>
      </c>
      <c r="L14" s="38" t="str">
        <f aca="false">IF($A14="","",ROUND(J14-K14,2))</f>
        <v/>
      </c>
      <c r="M14" s="39" t="str">
        <f aca="true">IF($A14="","",IF(OR(L14&lt;=0,F14=""),0,MAX(0,TODAY()-F14)))</f>
        <v/>
      </c>
      <c r="N14" s="8" t="str">
        <f aca="false">IF($A14="","",IF(J14&lt;=0,"Draft",IF(L14&lt;=0,"Paid",IF(M14&gt;0,"Overdue",IF(K14&gt;0,"Part-Paid","Unpaid")))))</f>
        <v/>
      </c>
      <c r="O14" s="7"/>
    </row>
    <row r="15" customFormat="false" ht="15" hidden="false" customHeight="false" outlineLevel="0" collapsed="false">
      <c r="A15" s="7"/>
      <c r="B15" s="40"/>
      <c r="C15" s="7"/>
      <c r="D15" s="8" t="str">
        <f aca="false">IF($A15="","",IFERROR(INDEX(Customers!$B$6:$B$205,MATCH($C15,Customers!$A$6:$A$205,0)),"Unknown customer"))</f>
        <v/>
      </c>
      <c r="E15" s="39" t="str">
        <f aca="false">IF($A15="","",IFERROR(IF(INDEX(Customers!$G$6:$G$205,MATCH($C15,Customers!$A$6:$A$205,0))="",Setup!$B$26,INDEX(Customers!$G$6:$G$205,MATCH($C15,Customers!$A$6:$A$205,0))),Setup!$B$26))</f>
        <v/>
      </c>
      <c r="F15" s="41" t="str">
        <f aca="false">IF(OR($A15="",$B15=""),"",$B15+$E15)</f>
        <v/>
      </c>
      <c r="G15" s="38" t="str">
        <f aca="false">IF($A15="","",SUMIFS('Line Items'!$E$6:$E$1505,'Line Items'!$A$6:$A$1505,$A15))</f>
        <v/>
      </c>
      <c r="H15" s="42"/>
      <c r="I15" s="38" t="str">
        <f aca="false">IF($A15="","",ROUND((G15-N(H15))*Setup!$B$28,2))</f>
        <v/>
      </c>
      <c r="J15" s="38" t="str">
        <f aca="false">IF($A15="","",G15-N(H15)+I15)</f>
        <v/>
      </c>
      <c r="K15" s="38" t="str">
        <f aca="false">IF($A15="","",SUMIFS(Payments!$G$6:$G$1005,Payments!$C$6:$C$1005,$A15))</f>
        <v/>
      </c>
      <c r="L15" s="38" t="str">
        <f aca="false">IF($A15="","",ROUND(J15-K15,2))</f>
        <v/>
      </c>
      <c r="M15" s="39" t="str">
        <f aca="true">IF($A15="","",IF(OR(L15&lt;=0,F15=""),0,MAX(0,TODAY()-F15)))</f>
        <v/>
      </c>
      <c r="N15" s="8" t="str">
        <f aca="false">IF($A15="","",IF(J15&lt;=0,"Draft",IF(L15&lt;=0,"Paid",IF(M15&gt;0,"Overdue",IF(K15&gt;0,"Part-Paid","Unpaid")))))</f>
        <v/>
      </c>
      <c r="O15" s="7"/>
    </row>
    <row r="16" customFormat="false" ht="15" hidden="false" customHeight="false" outlineLevel="0" collapsed="false">
      <c r="A16" s="7"/>
      <c r="B16" s="40"/>
      <c r="C16" s="7"/>
      <c r="D16" s="8" t="str">
        <f aca="false">IF($A16="","",IFERROR(INDEX(Customers!$B$6:$B$205,MATCH($C16,Customers!$A$6:$A$205,0)),"Unknown customer"))</f>
        <v/>
      </c>
      <c r="E16" s="39" t="str">
        <f aca="false">IF($A16="","",IFERROR(IF(INDEX(Customers!$G$6:$G$205,MATCH($C16,Customers!$A$6:$A$205,0))="",Setup!$B$26,INDEX(Customers!$G$6:$G$205,MATCH($C16,Customers!$A$6:$A$205,0))),Setup!$B$26))</f>
        <v/>
      </c>
      <c r="F16" s="41" t="str">
        <f aca="false">IF(OR($A16="",$B16=""),"",$B16+$E16)</f>
        <v/>
      </c>
      <c r="G16" s="38" t="str">
        <f aca="false">IF($A16="","",SUMIFS('Line Items'!$E$6:$E$1505,'Line Items'!$A$6:$A$1505,$A16))</f>
        <v/>
      </c>
      <c r="H16" s="42"/>
      <c r="I16" s="38" t="str">
        <f aca="false">IF($A16="","",ROUND((G16-N(H16))*Setup!$B$28,2))</f>
        <v/>
      </c>
      <c r="J16" s="38" t="str">
        <f aca="false">IF($A16="","",G16-N(H16)+I16)</f>
        <v/>
      </c>
      <c r="K16" s="38" t="str">
        <f aca="false">IF($A16="","",SUMIFS(Payments!$G$6:$G$1005,Payments!$C$6:$C$1005,$A16))</f>
        <v/>
      </c>
      <c r="L16" s="38" t="str">
        <f aca="false">IF($A16="","",ROUND(J16-K16,2))</f>
        <v/>
      </c>
      <c r="M16" s="39" t="str">
        <f aca="true">IF($A16="","",IF(OR(L16&lt;=0,F16=""),0,MAX(0,TODAY()-F16)))</f>
        <v/>
      </c>
      <c r="N16" s="8" t="str">
        <f aca="false">IF($A16="","",IF(J16&lt;=0,"Draft",IF(L16&lt;=0,"Paid",IF(M16&gt;0,"Overdue",IF(K16&gt;0,"Part-Paid","Unpaid")))))</f>
        <v/>
      </c>
      <c r="O16" s="7"/>
    </row>
    <row r="17" customFormat="false" ht="15" hidden="false" customHeight="false" outlineLevel="0" collapsed="false">
      <c r="A17" s="7"/>
      <c r="B17" s="40"/>
      <c r="C17" s="7"/>
      <c r="D17" s="8" t="str">
        <f aca="false">IF($A17="","",IFERROR(INDEX(Customers!$B$6:$B$205,MATCH($C17,Customers!$A$6:$A$205,0)),"Unknown customer"))</f>
        <v/>
      </c>
      <c r="E17" s="39" t="str">
        <f aca="false">IF($A17="","",IFERROR(IF(INDEX(Customers!$G$6:$G$205,MATCH($C17,Customers!$A$6:$A$205,0))="",Setup!$B$26,INDEX(Customers!$G$6:$G$205,MATCH($C17,Customers!$A$6:$A$205,0))),Setup!$B$26))</f>
        <v/>
      </c>
      <c r="F17" s="41" t="str">
        <f aca="false">IF(OR($A17="",$B17=""),"",$B17+$E17)</f>
        <v/>
      </c>
      <c r="G17" s="38" t="str">
        <f aca="false">IF($A17="","",SUMIFS('Line Items'!$E$6:$E$1505,'Line Items'!$A$6:$A$1505,$A17))</f>
        <v/>
      </c>
      <c r="H17" s="42"/>
      <c r="I17" s="38" t="str">
        <f aca="false">IF($A17="","",ROUND((G17-N(H17))*Setup!$B$28,2))</f>
        <v/>
      </c>
      <c r="J17" s="38" t="str">
        <f aca="false">IF($A17="","",G17-N(H17)+I17)</f>
        <v/>
      </c>
      <c r="K17" s="38" t="str">
        <f aca="false">IF($A17="","",SUMIFS(Payments!$G$6:$G$1005,Payments!$C$6:$C$1005,$A17))</f>
        <v/>
      </c>
      <c r="L17" s="38" t="str">
        <f aca="false">IF($A17="","",ROUND(J17-K17,2))</f>
        <v/>
      </c>
      <c r="M17" s="39" t="str">
        <f aca="true">IF($A17="","",IF(OR(L17&lt;=0,F17=""),0,MAX(0,TODAY()-F17)))</f>
        <v/>
      </c>
      <c r="N17" s="8" t="str">
        <f aca="false">IF($A17="","",IF(J17&lt;=0,"Draft",IF(L17&lt;=0,"Paid",IF(M17&gt;0,"Overdue",IF(K17&gt;0,"Part-Paid","Unpaid")))))</f>
        <v/>
      </c>
      <c r="O17" s="7"/>
    </row>
    <row r="18" customFormat="false" ht="15" hidden="false" customHeight="false" outlineLevel="0" collapsed="false">
      <c r="A18" s="7"/>
      <c r="B18" s="40"/>
      <c r="C18" s="7"/>
      <c r="D18" s="8" t="str">
        <f aca="false">IF($A18="","",IFERROR(INDEX(Customers!$B$6:$B$205,MATCH($C18,Customers!$A$6:$A$205,0)),"Unknown customer"))</f>
        <v/>
      </c>
      <c r="E18" s="39" t="str">
        <f aca="false">IF($A18="","",IFERROR(IF(INDEX(Customers!$G$6:$G$205,MATCH($C18,Customers!$A$6:$A$205,0))="",Setup!$B$26,INDEX(Customers!$G$6:$G$205,MATCH($C18,Customers!$A$6:$A$205,0))),Setup!$B$26))</f>
        <v/>
      </c>
      <c r="F18" s="41" t="str">
        <f aca="false">IF(OR($A18="",$B18=""),"",$B18+$E18)</f>
        <v/>
      </c>
      <c r="G18" s="38" t="str">
        <f aca="false">IF($A18="","",SUMIFS('Line Items'!$E$6:$E$1505,'Line Items'!$A$6:$A$1505,$A18))</f>
        <v/>
      </c>
      <c r="H18" s="42"/>
      <c r="I18" s="38" t="str">
        <f aca="false">IF($A18="","",ROUND((G18-N(H18))*Setup!$B$28,2))</f>
        <v/>
      </c>
      <c r="J18" s="38" t="str">
        <f aca="false">IF($A18="","",G18-N(H18)+I18)</f>
        <v/>
      </c>
      <c r="K18" s="38" t="str">
        <f aca="false">IF($A18="","",SUMIFS(Payments!$G$6:$G$1005,Payments!$C$6:$C$1005,$A18))</f>
        <v/>
      </c>
      <c r="L18" s="38" t="str">
        <f aca="false">IF($A18="","",ROUND(J18-K18,2))</f>
        <v/>
      </c>
      <c r="M18" s="39" t="str">
        <f aca="true">IF($A18="","",IF(OR(L18&lt;=0,F18=""),0,MAX(0,TODAY()-F18)))</f>
        <v/>
      </c>
      <c r="N18" s="8" t="str">
        <f aca="false">IF($A18="","",IF(J18&lt;=0,"Draft",IF(L18&lt;=0,"Paid",IF(M18&gt;0,"Overdue",IF(K18&gt;0,"Part-Paid","Unpaid")))))</f>
        <v/>
      </c>
      <c r="O18" s="7"/>
    </row>
    <row r="19" customFormat="false" ht="15" hidden="false" customHeight="false" outlineLevel="0" collapsed="false">
      <c r="A19" s="7"/>
      <c r="B19" s="40"/>
      <c r="C19" s="7"/>
      <c r="D19" s="8" t="str">
        <f aca="false">IF($A19="","",IFERROR(INDEX(Customers!$B$6:$B$205,MATCH($C19,Customers!$A$6:$A$205,0)),"Unknown customer"))</f>
        <v/>
      </c>
      <c r="E19" s="39" t="str">
        <f aca="false">IF($A19="","",IFERROR(IF(INDEX(Customers!$G$6:$G$205,MATCH($C19,Customers!$A$6:$A$205,0))="",Setup!$B$26,INDEX(Customers!$G$6:$G$205,MATCH($C19,Customers!$A$6:$A$205,0))),Setup!$B$26))</f>
        <v/>
      </c>
      <c r="F19" s="41" t="str">
        <f aca="false">IF(OR($A19="",$B19=""),"",$B19+$E19)</f>
        <v/>
      </c>
      <c r="G19" s="38" t="str">
        <f aca="false">IF($A19="","",SUMIFS('Line Items'!$E$6:$E$1505,'Line Items'!$A$6:$A$1505,$A19))</f>
        <v/>
      </c>
      <c r="H19" s="42"/>
      <c r="I19" s="38" t="str">
        <f aca="false">IF($A19="","",ROUND((G19-N(H19))*Setup!$B$28,2))</f>
        <v/>
      </c>
      <c r="J19" s="38" t="str">
        <f aca="false">IF($A19="","",G19-N(H19)+I19)</f>
        <v/>
      </c>
      <c r="K19" s="38" t="str">
        <f aca="false">IF($A19="","",SUMIFS(Payments!$G$6:$G$1005,Payments!$C$6:$C$1005,$A19))</f>
        <v/>
      </c>
      <c r="L19" s="38" t="str">
        <f aca="false">IF($A19="","",ROUND(J19-K19,2))</f>
        <v/>
      </c>
      <c r="M19" s="39" t="str">
        <f aca="true">IF($A19="","",IF(OR(L19&lt;=0,F19=""),0,MAX(0,TODAY()-F19)))</f>
        <v/>
      </c>
      <c r="N19" s="8" t="str">
        <f aca="false">IF($A19="","",IF(J19&lt;=0,"Draft",IF(L19&lt;=0,"Paid",IF(M19&gt;0,"Overdue",IF(K19&gt;0,"Part-Paid","Unpaid")))))</f>
        <v/>
      </c>
      <c r="O19" s="7"/>
    </row>
    <row r="20" customFormat="false" ht="15" hidden="false" customHeight="false" outlineLevel="0" collapsed="false">
      <c r="A20" s="7"/>
      <c r="B20" s="40"/>
      <c r="C20" s="7"/>
      <c r="D20" s="8" t="str">
        <f aca="false">IF($A20="","",IFERROR(INDEX(Customers!$B$6:$B$205,MATCH($C20,Customers!$A$6:$A$205,0)),"Unknown customer"))</f>
        <v/>
      </c>
      <c r="E20" s="39" t="str">
        <f aca="false">IF($A20="","",IFERROR(IF(INDEX(Customers!$G$6:$G$205,MATCH($C20,Customers!$A$6:$A$205,0))="",Setup!$B$26,INDEX(Customers!$G$6:$G$205,MATCH($C20,Customers!$A$6:$A$205,0))),Setup!$B$26))</f>
        <v/>
      </c>
      <c r="F20" s="41" t="str">
        <f aca="false">IF(OR($A20="",$B20=""),"",$B20+$E20)</f>
        <v/>
      </c>
      <c r="G20" s="38" t="str">
        <f aca="false">IF($A20="","",SUMIFS('Line Items'!$E$6:$E$1505,'Line Items'!$A$6:$A$1505,$A20))</f>
        <v/>
      </c>
      <c r="H20" s="42"/>
      <c r="I20" s="38" t="str">
        <f aca="false">IF($A20="","",ROUND((G20-N(H20))*Setup!$B$28,2))</f>
        <v/>
      </c>
      <c r="J20" s="38" t="str">
        <f aca="false">IF($A20="","",G20-N(H20)+I20)</f>
        <v/>
      </c>
      <c r="K20" s="38" t="str">
        <f aca="false">IF($A20="","",SUMIFS(Payments!$G$6:$G$1005,Payments!$C$6:$C$1005,$A20))</f>
        <v/>
      </c>
      <c r="L20" s="38" t="str">
        <f aca="false">IF($A20="","",ROUND(J20-K20,2))</f>
        <v/>
      </c>
      <c r="M20" s="39" t="str">
        <f aca="true">IF($A20="","",IF(OR(L20&lt;=0,F20=""),0,MAX(0,TODAY()-F20)))</f>
        <v/>
      </c>
      <c r="N20" s="8" t="str">
        <f aca="false">IF($A20="","",IF(J20&lt;=0,"Draft",IF(L20&lt;=0,"Paid",IF(M20&gt;0,"Overdue",IF(K20&gt;0,"Part-Paid","Unpaid")))))</f>
        <v/>
      </c>
      <c r="O20" s="7"/>
    </row>
    <row r="21" customFormat="false" ht="15" hidden="false" customHeight="false" outlineLevel="0" collapsed="false">
      <c r="A21" s="7"/>
      <c r="B21" s="40"/>
      <c r="C21" s="7"/>
      <c r="D21" s="8" t="str">
        <f aca="false">IF($A21="","",IFERROR(INDEX(Customers!$B$6:$B$205,MATCH($C21,Customers!$A$6:$A$205,0)),"Unknown customer"))</f>
        <v/>
      </c>
      <c r="E21" s="39" t="str">
        <f aca="false">IF($A21="","",IFERROR(IF(INDEX(Customers!$G$6:$G$205,MATCH($C21,Customers!$A$6:$A$205,0))="",Setup!$B$26,INDEX(Customers!$G$6:$G$205,MATCH($C21,Customers!$A$6:$A$205,0))),Setup!$B$26))</f>
        <v/>
      </c>
      <c r="F21" s="41" t="str">
        <f aca="false">IF(OR($A21="",$B21=""),"",$B21+$E21)</f>
        <v/>
      </c>
      <c r="G21" s="38" t="str">
        <f aca="false">IF($A21="","",SUMIFS('Line Items'!$E$6:$E$1505,'Line Items'!$A$6:$A$1505,$A21))</f>
        <v/>
      </c>
      <c r="H21" s="42"/>
      <c r="I21" s="38" t="str">
        <f aca="false">IF($A21="","",ROUND((G21-N(H21))*Setup!$B$28,2))</f>
        <v/>
      </c>
      <c r="J21" s="38" t="str">
        <f aca="false">IF($A21="","",G21-N(H21)+I21)</f>
        <v/>
      </c>
      <c r="K21" s="38" t="str">
        <f aca="false">IF($A21="","",SUMIFS(Payments!$G$6:$G$1005,Payments!$C$6:$C$1005,$A21))</f>
        <v/>
      </c>
      <c r="L21" s="38" t="str">
        <f aca="false">IF($A21="","",ROUND(J21-K21,2))</f>
        <v/>
      </c>
      <c r="M21" s="39" t="str">
        <f aca="true">IF($A21="","",IF(OR(L21&lt;=0,F21=""),0,MAX(0,TODAY()-F21)))</f>
        <v/>
      </c>
      <c r="N21" s="8" t="str">
        <f aca="false">IF($A21="","",IF(J21&lt;=0,"Draft",IF(L21&lt;=0,"Paid",IF(M21&gt;0,"Overdue",IF(K21&gt;0,"Part-Paid","Unpaid")))))</f>
        <v/>
      </c>
      <c r="O21" s="7"/>
    </row>
    <row r="22" customFormat="false" ht="15" hidden="false" customHeight="false" outlineLevel="0" collapsed="false">
      <c r="A22" s="7"/>
      <c r="B22" s="40"/>
      <c r="C22" s="7"/>
      <c r="D22" s="8" t="str">
        <f aca="false">IF($A22="","",IFERROR(INDEX(Customers!$B$6:$B$205,MATCH($C22,Customers!$A$6:$A$205,0)),"Unknown customer"))</f>
        <v/>
      </c>
      <c r="E22" s="39" t="str">
        <f aca="false">IF($A22="","",IFERROR(IF(INDEX(Customers!$G$6:$G$205,MATCH($C22,Customers!$A$6:$A$205,0))="",Setup!$B$26,INDEX(Customers!$G$6:$G$205,MATCH($C22,Customers!$A$6:$A$205,0))),Setup!$B$26))</f>
        <v/>
      </c>
      <c r="F22" s="41" t="str">
        <f aca="false">IF(OR($A22="",$B22=""),"",$B22+$E22)</f>
        <v/>
      </c>
      <c r="G22" s="38" t="str">
        <f aca="false">IF($A22="","",SUMIFS('Line Items'!$E$6:$E$1505,'Line Items'!$A$6:$A$1505,$A22))</f>
        <v/>
      </c>
      <c r="H22" s="42"/>
      <c r="I22" s="38" t="str">
        <f aca="false">IF($A22="","",ROUND((G22-N(H22))*Setup!$B$28,2))</f>
        <v/>
      </c>
      <c r="J22" s="38" t="str">
        <f aca="false">IF($A22="","",G22-N(H22)+I22)</f>
        <v/>
      </c>
      <c r="K22" s="38" t="str">
        <f aca="false">IF($A22="","",SUMIFS(Payments!$G$6:$G$1005,Payments!$C$6:$C$1005,$A22))</f>
        <v/>
      </c>
      <c r="L22" s="38" t="str">
        <f aca="false">IF($A22="","",ROUND(J22-K22,2))</f>
        <v/>
      </c>
      <c r="M22" s="39" t="str">
        <f aca="true">IF($A22="","",IF(OR(L22&lt;=0,F22=""),0,MAX(0,TODAY()-F22)))</f>
        <v/>
      </c>
      <c r="N22" s="8" t="str">
        <f aca="false">IF($A22="","",IF(J22&lt;=0,"Draft",IF(L22&lt;=0,"Paid",IF(M22&gt;0,"Overdue",IF(K22&gt;0,"Part-Paid","Unpaid")))))</f>
        <v/>
      </c>
      <c r="O22" s="7"/>
    </row>
    <row r="23" customFormat="false" ht="15" hidden="false" customHeight="false" outlineLevel="0" collapsed="false">
      <c r="A23" s="7"/>
      <c r="B23" s="40"/>
      <c r="C23" s="7"/>
      <c r="D23" s="8" t="str">
        <f aca="false">IF($A23="","",IFERROR(INDEX(Customers!$B$6:$B$205,MATCH($C23,Customers!$A$6:$A$205,0)),"Unknown customer"))</f>
        <v/>
      </c>
      <c r="E23" s="39" t="str">
        <f aca="false">IF($A23="","",IFERROR(IF(INDEX(Customers!$G$6:$G$205,MATCH($C23,Customers!$A$6:$A$205,0))="",Setup!$B$26,INDEX(Customers!$G$6:$G$205,MATCH($C23,Customers!$A$6:$A$205,0))),Setup!$B$26))</f>
        <v/>
      </c>
      <c r="F23" s="41" t="str">
        <f aca="false">IF(OR($A23="",$B23=""),"",$B23+$E23)</f>
        <v/>
      </c>
      <c r="G23" s="38" t="str">
        <f aca="false">IF($A23="","",SUMIFS('Line Items'!$E$6:$E$1505,'Line Items'!$A$6:$A$1505,$A23))</f>
        <v/>
      </c>
      <c r="H23" s="42"/>
      <c r="I23" s="38" t="str">
        <f aca="false">IF($A23="","",ROUND((G23-N(H23))*Setup!$B$28,2))</f>
        <v/>
      </c>
      <c r="J23" s="38" t="str">
        <f aca="false">IF($A23="","",G23-N(H23)+I23)</f>
        <v/>
      </c>
      <c r="K23" s="38" t="str">
        <f aca="false">IF($A23="","",SUMIFS(Payments!$G$6:$G$1005,Payments!$C$6:$C$1005,$A23))</f>
        <v/>
      </c>
      <c r="L23" s="38" t="str">
        <f aca="false">IF($A23="","",ROUND(J23-K23,2))</f>
        <v/>
      </c>
      <c r="M23" s="39" t="str">
        <f aca="true">IF($A23="","",IF(OR(L23&lt;=0,F23=""),0,MAX(0,TODAY()-F23)))</f>
        <v/>
      </c>
      <c r="N23" s="8" t="str">
        <f aca="false">IF($A23="","",IF(J23&lt;=0,"Draft",IF(L23&lt;=0,"Paid",IF(M23&gt;0,"Overdue",IF(K23&gt;0,"Part-Paid","Unpaid")))))</f>
        <v/>
      </c>
      <c r="O23" s="7"/>
    </row>
    <row r="24" customFormat="false" ht="15" hidden="false" customHeight="false" outlineLevel="0" collapsed="false">
      <c r="A24" s="7"/>
      <c r="B24" s="40"/>
      <c r="C24" s="7"/>
      <c r="D24" s="8" t="str">
        <f aca="false">IF($A24="","",IFERROR(INDEX(Customers!$B$6:$B$205,MATCH($C24,Customers!$A$6:$A$205,0)),"Unknown customer"))</f>
        <v/>
      </c>
      <c r="E24" s="39" t="str">
        <f aca="false">IF($A24="","",IFERROR(IF(INDEX(Customers!$G$6:$G$205,MATCH($C24,Customers!$A$6:$A$205,0))="",Setup!$B$26,INDEX(Customers!$G$6:$G$205,MATCH($C24,Customers!$A$6:$A$205,0))),Setup!$B$26))</f>
        <v/>
      </c>
      <c r="F24" s="41" t="str">
        <f aca="false">IF(OR($A24="",$B24=""),"",$B24+$E24)</f>
        <v/>
      </c>
      <c r="G24" s="38" t="str">
        <f aca="false">IF($A24="","",SUMIFS('Line Items'!$E$6:$E$1505,'Line Items'!$A$6:$A$1505,$A24))</f>
        <v/>
      </c>
      <c r="H24" s="42"/>
      <c r="I24" s="38" t="str">
        <f aca="false">IF($A24="","",ROUND((G24-N(H24))*Setup!$B$28,2))</f>
        <v/>
      </c>
      <c r="J24" s="38" t="str">
        <f aca="false">IF($A24="","",G24-N(H24)+I24)</f>
        <v/>
      </c>
      <c r="K24" s="38" t="str">
        <f aca="false">IF($A24="","",SUMIFS(Payments!$G$6:$G$1005,Payments!$C$6:$C$1005,$A24))</f>
        <v/>
      </c>
      <c r="L24" s="38" t="str">
        <f aca="false">IF($A24="","",ROUND(J24-K24,2))</f>
        <v/>
      </c>
      <c r="M24" s="39" t="str">
        <f aca="true">IF($A24="","",IF(OR(L24&lt;=0,F24=""),0,MAX(0,TODAY()-F24)))</f>
        <v/>
      </c>
      <c r="N24" s="8" t="str">
        <f aca="false">IF($A24="","",IF(J24&lt;=0,"Draft",IF(L24&lt;=0,"Paid",IF(M24&gt;0,"Overdue",IF(K24&gt;0,"Part-Paid","Unpaid")))))</f>
        <v/>
      </c>
      <c r="O24" s="7"/>
    </row>
    <row r="25" customFormat="false" ht="15" hidden="false" customHeight="false" outlineLevel="0" collapsed="false">
      <c r="A25" s="7"/>
      <c r="B25" s="40"/>
      <c r="C25" s="7"/>
      <c r="D25" s="8" t="str">
        <f aca="false">IF($A25="","",IFERROR(INDEX(Customers!$B$6:$B$205,MATCH($C25,Customers!$A$6:$A$205,0)),"Unknown customer"))</f>
        <v/>
      </c>
      <c r="E25" s="39" t="str">
        <f aca="false">IF($A25="","",IFERROR(IF(INDEX(Customers!$G$6:$G$205,MATCH($C25,Customers!$A$6:$A$205,0))="",Setup!$B$26,INDEX(Customers!$G$6:$G$205,MATCH($C25,Customers!$A$6:$A$205,0))),Setup!$B$26))</f>
        <v/>
      </c>
      <c r="F25" s="41" t="str">
        <f aca="false">IF(OR($A25="",$B25=""),"",$B25+$E25)</f>
        <v/>
      </c>
      <c r="G25" s="38" t="str">
        <f aca="false">IF($A25="","",SUMIFS('Line Items'!$E$6:$E$1505,'Line Items'!$A$6:$A$1505,$A25))</f>
        <v/>
      </c>
      <c r="H25" s="42"/>
      <c r="I25" s="38" t="str">
        <f aca="false">IF($A25="","",ROUND((G25-N(H25))*Setup!$B$28,2))</f>
        <v/>
      </c>
      <c r="J25" s="38" t="str">
        <f aca="false">IF($A25="","",G25-N(H25)+I25)</f>
        <v/>
      </c>
      <c r="K25" s="38" t="str">
        <f aca="false">IF($A25="","",SUMIFS(Payments!$G$6:$G$1005,Payments!$C$6:$C$1005,$A25))</f>
        <v/>
      </c>
      <c r="L25" s="38" t="str">
        <f aca="false">IF($A25="","",ROUND(J25-K25,2))</f>
        <v/>
      </c>
      <c r="M25" s="39" t="str">
        <f aca="true">IF($A25="","",IF(OR(L25&lt;=0,F25=""),0,MAX(0,TODAY()-F25)))</f>
        <v/>
      </c>
      <c r="N25" s="8" t="str">
        <f aca="false">IF($A25="","",IF(J25&lt;=0,"Draft",IF(L25&lt;=0,"Paid",IF(M25&gt;0,"Overdue",IF(K25&gt;0,"Part-Paid","Unpaid")))))</f>
        <v/>
      </c>
      <c r="O25" s="7"/>
    </row>
    <row r="26" customFormat="false" ht="15" hidden="false" customHeight="false" outlineLevel="0" collapsed="false">
      <c r="A26" s="7"/>
      <c r="B26" s="40"/>
      <c r="C26" s="7"/>
      <c r="D26" s="8" t="str">
        <f aca="false">IF($A26="","",IFERROR(INDEX(Customers!$B$6:$B$205,MATCH($C26,Customers!$A$6:$A$205,0)),"Unknown customer"))</f>
        <v/>
      </c>
      <c r="E26" s="39" t="str">
        <f aca="false">IF($A26="","",IFERROR(IF(INDEX(Customers!$G$6:$G$205,MATCH($C26,Customers!$A$6:$A$205,0))="",Setup!$B$26,INDEX(Customers!$G$6:$G$205,MATCH($C26,Customers!$A$6:$A$205,0))),Setup!$B$26))</f>
        <v/>
      </c>
      <c r="F26" s="41" t="str">
        <f aca="false">IF(OR($A26="",$B26=""),"",$B26+$E26)</f>
        <v/>
      </c>
      <c r="G26" s="38" t="str">
        <f aca="false">IF($A26="","",SUMIFS('Line Items'!$E$6:$E$1505,'Line Items'!$A$6:$A$1505,$A26))</f>
        <v/>
      </c>
      <c r="H26" s="42"/>
      <c r="I26" s="38" t="str">
        <f aca="false">IF($A26="","",ROUND((G26-N(H26))*Setup!$B$28,2))</f>
        <v/>
      </c>
      <c r="J26" s="38" t="str">
        <f aca="false">IF($A26="","",G26-N(H26)+I26)</f>
        <v/>
      </c>
      <c r="K26" s="38" t="str">
        <f aca="false">IF($A26="","",SUMIFS(Payments!$G$6:$G$1005,Payments!$C$6:$C$1005,$A26))</f>
        <v/>
      </c>
      <c r="L26" s="38" t="str">
        <f aca="false">IF($A26="","",ROUND(J26-K26,2))</f>
        <v/>
      </c>
      <c r="M26" s="39" t="str">
        <f aca="true">IF($A26="","",IF(OR(L26&lt;=0,F26=""),0,MAX(0,TODAY()-F26)))</f>
        <v/>
      </c>
      <c r="N26" s="8" t="str">
        <f aca="false">IF($A26="","",IF(J26&lt;=0,"Draft",IF(L26&lt;=0,"Paid",IF(M26&gt;0,"Overdue",IF(K26&gt;0,"Part-Paid","Unpaid")))))</f>
        <v/>
      </c>
      <c r="O26" s="7"/>
    </row>
    <row r="27" customFormat="false" ht="15" hidden="false" customHeight="false" outlineLevel="0" collapsed="false">
      <c r="A27" s="7"/>
      <c r="B27" s="40"/>
      <c r="C27" s="7"/>
      <c r="D27" s="8" t="str">
        <f aca="false">IF($A27="","",IFERROR(INDEX(Customers!$B$6:$B$205,MATCH($C27,Customers!$A$6:$A$205,0)),"Unknown customer"))</f>
        <v/>
      </c>
      <c r="E27" s="39" t="str">
        <f aca="false">IF($A27="","",IFERROR(IF(INDEX(Customers!$G$6:$G$205,MATCH($C27,Customers!$A$6:$A$205,0))="",Setup!$B$26,INDEX(Customers!$G$6:$G$205,MATCH($C27,Customers!$A$6:$A$205,0))),Setup!$B$26))</f>
        <v/>
      </c>
      <c r="F27" s="41" t="str">
        <f aca="false">IF(OR($A27="",$B27=""),"",$B27+$E27)</f>
        <v/>
      </c>
      <c r="G27" s="38" t="str">
        <f aca="false">IF($A27="","",SUMIFS('Line Items'!$E$6:$E$1505,'Line Items'!$A$6:$A$1505,$A27))</f>
        <v/>
      </c>
      <c r="H27" s="42"/>
      <c r="I27" s="38" t="str">
        <f aca="false">IF($A27="","",ROUND((G27-N(H27))*Setup!$B$28,2))</f>
        <v/>
      </c>
      <c r="J27" s="38" t="str">
        <f aca="false">IF($A27="","",G27-N(H27)+I27)</f>
        <v/>
      </c>
      <c r="K27" s="38" t="str">
        <f aca="false">IF($A27="","",SUMIFS(Payments!$G$6:$G$1005,Payments!$C$6:$C$1005,$A27))</f>
        <v/>
      </c>
      <c r="L27" s="38" t="str">
        <f aca="false">IF($A27="","",ROUND(J27-K27,2))</f>
        <v/>
      </c>
      <c r="M27" s="39" t="str">
        <f aca="true">IF($A27="","",IF(OR(L27&lt;=0,F27=""),0,MAX(0,TODAY()-F27)))</f>
        <v/>
      </c>
      <c r="N27" s="8" t="str">
        <f aca="false">IF($A27="","",IF(J27&lt;=0,"Draft",IF(L27&lt;=0,"Paid",IF(M27&gt;0,"Overdue",IF(K27&gt;0,"Part-Paid","Unpaid")))))</f>
        <v/>
      </c>
      <c r="O27" s="7"/>
    </row>
    <row r="28" customFormat="false" ht="15" hidden="false" customHeight="false" outlineLevel="0" collapsed="false">
      <c r="A28" s="7"/>
      <c r="B28" s="40"/>
      <c r="C28" s="7"/>
      <c r="D28" s="8" t="str">
        <f aca="false">IF($A28="","",IFERROR(INDEX(Customers!$B$6:$B$205,MATCH($C28,Customers!$A$6:$A$205,0)),"Unknown customer"))</f>
        <v/>
      </c>
      <c r="E28" s="39" t="str">
        <f aca="false">IF($A28="","",IFERROR(IF(INDEX(Customers!$G$6:$G$205,MATCH($C28,Customers!$A$6:$A$205,0))="",Setup!$B$26,INDEX(Customers!$G$6:$G$205,MATCH($C28,Customers!$A$6:$A$205,0))),Setup!$B$26))</f>
        <v/>
      </c>
      <c r="F28" s="41" t="str">
        <f aca="false">IF(OR($A28="",$B28=""),"",$B28+$E28)</f>
        <v/>
      </c>
      <c r="G28" s="38" t="str">
        <f aca="false">IF($A28="","",SUMIFS('Line Items'!$E$6:$E$1505,'Line Items'!$A$6:$A$1505,$A28))</f>
        <v/>
      </c>
      <c r="H28" s="42"/>
      <c r="I28" s="38" t="str">
        <f aca="false">IF($A28="","",ROUND((G28-N(H28))*Setup!$B$28,2))</f>
        <v/>
      </c>
      <c r="J28" s="38" t="str">
        <f aca="false">IF($A28="","",G28-N(H28)+I28)</f>
        <v/>
      </c>
      <c r="K28" s="38" t="str">
        <f aca="false">IF($A28="","",SUMIFS(Payments!$G$6:$G$1005,Payments!$C$6:$C$1005,$A28))</f>
        <v/>
      </c>
      <c r="L28" s="38" t="str">
        <f aca="false">IF($A28="","",ROUND(J28-K28,2))</f>
        <v/>
      </c>
      <c r="M28" s="39" t="str">
        <f aca="true">IF($A28="","",IF(OR(L28&lt;=0,F28=""),0,MAX(0,TODAY()-F28)))</f>
        <v/>
      </c>
      <c r="N28" s="8" t="str">
        <f aca="false">IF($A28="","",IF(J28&lt;=0,"Draft",IF(L28&lt;=0,"Paid",IF(M28&gt;0,"Overdue",IF(K28&gt;0,"Part-Paid","Unpaid")))))</f>
        <v/>
      </c>
      <c r="O28" s="7"/>
    </row>
    <row r="29" customFormat="false" ht="15" hidden="false" customHeight="false" outlineLevel="0" collapsed="false">
      <c r="A29" s="7"/>
      <c r="B29" s="40"/>
      <c r="C29" s="7"/>
      <c r="D29" s="8" t="str">
        <f aca="false">IF($A29="","",IFERROR(INDEX(Customers!$B$6:$B$205,MATCH($C29,Customers!$A$6:$A$205,0)),"Unknown customer"))</f>
        <v/>
      </c>
      <c r="E29" s="39" t="str">
        <f aca="false">IF($A29="","",IFERROR(IF(INDEX(Customers!$G$6:$G$205,MATCH($C29,Customers!$A$6:$A$205,0))="",Setup!$B$26,INDEX(Customers!$G$6:$G$205,MATCH($C29,Customers!$A$6:$A$205,0))),Setup!$B$26))</f>
        <v/>
      </c>
      <c r="F29" s="41" t="str">
        <f aca="false">IF(OR($A29="",$B29=""),"",$B29+$E29)</f>
        <v/>
      </c>
      <c r="G29" s="38" t="str">
        <f aca="false">IF($A29="","",SUMIFS('Line Items'!$E$6:$E$1505,'Line Items'!$A$6:$A$1505,$A29))</f>
        <v/>
      </c>
      <c r="H29" s="42"/>
      <c r="I29" s="38" t="str">
        <f aca="false">IF($A29="","",ROUND((G29-N(H29))*Setup!$B$28,2))</f>
        <v/>
      </c>
      <c r="J29" s="38" t="str">
        <f aca="false">IF($A29="","",G29-N(H29)+I29)</f>
        <v/>
      </c>
      <c r="K29" s="38" t="str">
        <f aca="false">IF($A29="","",SUMIFS(Payments!$G$6:$G$1005,Payments!$C$6:$C$1005,$A29))</f>
        <v/>
      </c>
      <c r="L29" s="38" t="str">
        <f aca="false">IF($A29="","",ROUND(J29-K29,2))</f>
        <v/>
      </c>
      <c r="M29" s="39" t="str">
        <f aca="true">IF($A29="","",IF(OR(L29&lt;=0,F29=""),0,MAX(0,TODAY()-F29)))</f>
        <v/>
      </c>
      <c r="N29" s="8" t="str">
        <f aca="false">IF($A29="","",IF(J29&lt;=0,"Draft",IF(L29&lt;=0,"Paid",IF(M29&gt;0,"Overdue",IF(K29&gt;0,"Part-Paid","Unpaid")))))</f>
        <v/>
      </c>
      <c r="O29" s="7"/>
    </row>
    <row r="30" customFormat="false" ht="15" hidden="false" customHeight="false" outlineLevel="0" collapsed="false">
      <c r="A30" s="7"/>
      <c r="B30" s="40"/>
      <c r="C30" s="7"/>
      <c r="D30" s="8" t="str">
        <f aca="false">IF($A30="","",IFERROR(INDEX(Customers!$B$6:$B$205,MATCH($C30,Customers!$A$6:$A$205,0)),"Unknown customer"))</f>
        <v/>
      </c>
      <c r="E30" s="39" t="str">
        <f aca="false">IF($A30="","",IFERROR(IF(INDEX(Customers!$G$6:$G$205,MATCH($C30,Customers!$A$6:$A$205,0))="",Setup!$B$26,INDEX(Customers!$G$6:$G$205,MATCH($C30,Customers!$A$6:$A$205,0))),Setup!$B$26))</f>
        <v/>
      </c>
      <c r="F30" s="41" t="str">
        <f aca="false">IF(OR($A30="",$B30=""),"",$B30+$E30)</f>
        <v/>
      </c>
      <c r="G30" s="38" t="str">
        <f aca="false">IF($A30="","",SUMIFS('Line Items'!$E$6:$E$1505,'Line Items'!$A$6:$A$1505,$A30))</f>
        <v/>
      </c>
      <c r="H30" s="42"/>
      <c r="I30" s="38" t="str">
        <f aca="false">IF($A30="","",ROUND((G30-N(H30))*Setup!$B$28,2))</f>
        <v/>
      </c>
      <c r="J30" s="38" t="str">
        <f aca="false">IF($A30="","",G30-N(H30)+I30)</f>
        <v/>
      </c>
      <c r="K30" s="38" t="str">
        <f aca="false">IF($A30="","",SUMIFS(Payments!$G$6:$G$1005,Payments!$C$6:$C$1005,$A30))</f>
        <v/>
      </c>
      <c r="L30" s="38" t="str">
        <f aca="false">IF($A30="","",ROUND(J30-K30,2))</f>
        <v/>
      </c>
      <c r="M30" s="39" t="str">
        <f aca="true">IF($A30="","",IF(OR(L30&lt;=0,F30=""),0,MAX(0,TODAY()-F30)))</f>
        <v/>
      </c>
      <c r="N30" s="8" t="str">
        <f aca="false">IF($A30="","",IF(J30&lt;=0,"Draft",IF(L30&lt;=0,"Paid",IF(M30&gt;0,"Overdue",IF(K30&gt;0,"Part-Paid","Unpaid")))))</f>
        <v/>
      </c>
      <c r="O30" s="7"/>
    </row>
    <row r="31" customFormat="false" ht="15" hidden="false" customHeight="false" outlineLevel="0" collapsed="false">
      <c r="A31" s="7"/>
      <c r="B31" s="40"/>
      <c r="C31" s="7"/>
      <c r="D31" s="8" t="str">
        <f aca="false">IF($A31="","",IFERROR(INDEX(Customers!$B$6:$B$205,MATCH($C31,Customers!$A$6:$A$205,0)),"Unknown customer"))</f>
        <v/>
      </c>
      <c r="E31" s="39" t="str">
        <f aca="false">IF($A31="","",IFERROR(IF(INDEX(Customers!$G$6:$G$205,MATCH($C31,Customers!$A$6:$A$205,0))="",Setup!$B$26,INDEX(Customers!$G$6:$G$205,MATCH($C31,Customers!$A$6:$A$205,0))),Setup!$B$26))</f>
        <v/>
      </c>
      <c r="F31" s="41" t="str">
        <f aca="false">IF(OR($A31="",$B31=""),"",$B31+$E31)</f>
        <v/>
      </c>
      <c r="G31" s="38" t="str">
        <f aca="false">IF($A31="","",SUMIFS('Line Items'!$E$6:$E$1505,'Line Items'!$A$6:$A$1505,$A31))</f>
        <v/>
      </c>
      <c r="H31" s="42"/>
      <c r="I31" s="38" t="str">
        <f aca="false">IF($A31="","",ROUND((G31-N(H31))*Setup!$B$28,2))</f>
        <v/>
      </c>
      <c r="J31" s="38" t="str">
        <f aca="false">IF($A31="","",G31-N(H31)+I31)</f>
        <v/>
      </c>
      <c r="K31" s="38" t="str">
        <f aca="false">IF($A31="","",SUMIFS(Payments!$G$6:$G$1005,Payments!$C$6:$C$1005,$A31))</f>
        <v/>
      </c>
      <c r="L31" s="38" t="str">
        <f aca="false">IF($A31="","",ROUND(J31-K31,2))</f>
        <v/>
      </c>
      <c r="M31" s="39" t="str">
        <f aca="true">IF($A31="","",IF(OR(L31&lt;=0,F31=""),0,MAX(0,TODAY()-F31)))</f>
        <v/>
      </c>
      <c r="N31" s="8" t="str">
        <f aca="false">IF($A31="","",IF(J31&lt;=0,"Draft",IF(L31&lt;=0,"Paid",IF(M31&gt;0,"Overdue",IF(K31&gt;0,"Part-Paid","Unpaid")))))</f>
        <v/>
      </c>
      <c r="O31" s="7"/>
    </row>
    <row r="32" customFormat="false" ht="15" hidden="false" customHeight="false" outlineLevel="0" collapsed="false">
      <c r="A32" s="7"/>
      <c r="B32" s="40"/>
      <c r="C32" s="7"/>
      <c r="D32" s="8" t="str">
        <f aca="false">IF($A32="","",IFERROR(INDEX(Customers!$B$6:$B$205,MATCH($C32,Customers!$A$6:$A$205,0)),"Unknown customer"))</f>
        <v/>
      </c>
      <c r="E32" s="39" t="str">
        <f aca="false">IF($A32="","",IFERROR(IF(INDEX(Customers!$G$6:$G$205,MATCH($C32,Customers!$A$6:$A$205,0))="",Setup!$B$26,INDEX(Customers!$G$6:$G$205,MATCH($C32,Customers!$A$6:$A$205,0))),Setup!$B$26))</f>
        <v/>
      </c>
      <c r="F32" s="41" t="str">
        <f aca="false">IF(OR($A32="",$B32=""),"",$B32+$E32)</f>
        <v/>
      </c>
      <c r="G32" s="38" t="str">
        <f aca="false">IF($A32="","",SUMIFS('Line Items'!$E$6:$E$1505,'Line Items'!$A$6:$A$1505,$A32))</f>
        <v/>
      </c>
      <c r="H32" s="42"/>
      <c r="I32" s="38" t="str">
        <f aca="false">IF($A32="","",ROUND((G32-N(H32))*Setup!$B$28,2))</f>
        <v/>
      </c>
      <c r="J32" s="38" t="str">
        <f aca="false">IF($A32="","",G32-N(H32)+I32)</f>
        <v/>
      </c>
      <c r="K32" s="38" t="str">
        <f aca="false">IF($A32="","",SUMIFS(Payments!$G$6:$G$1005,Payments!$C$6:$C$1005,$A32))</f>
        <v/>
      </c>
      <c r="L32" s="38" t="str">
        <f aca="false">IF($A32="","",ROUND(J32-K32,2))</f>
        <v/>
      </c>
      <c r="M32" s="39" t="str">
        <f aca="true">IF($A32="","",IF(OR(L32&lt;=0,F32=""),0,MAX(0,TODAY()-F32)))</f>
        <v/>
      </c>
      <c r="N32" s="8" t="str">
        <f aca="false">IF($A32="","",IF(J32&lt;=0,"Draft",IF(L32&lt;=0,"Paid",IF(M32&gt;0,"Overdue",IF(K32&gt;0,"Part-Paid","Unpaid")))))</f>
        <v/>
      </c>
      <c r="O32" s="7"/>
    </row>
    <row r="33" customFormat="false" ht="15" hidden="false" customHeight="false" outlineLevel="0" collapsed="false">
      <c r="A33" s="7"/>
      <c r="B33" s="40"/>
      <c r="C33" s="7"/>
      <c r="D33" s="8" t="str">
        <f aca="false">IF($A33="","",IFERROR(INDEX(Customers!$B$6:$B$205,MATCH($C33,Customers!$A$6:$A$205,0)),"Unknown customer"))</f>
        <v/>
      </c>
      <c r="E33" s="39" t="str">
        <f aca="false">IF($A33="","",IFERROR(IF(INDEX(Customers!$G$6:$G$205,MATCH($C33,Customers!$A$6:$A$205,0))="",Setup!$B$26,INDEX(Customers!$G$6:$G$205,MATCH($C33,Customers!$A$6:$A$205,0))),Setup!$B$26))</f>
        <v/>
      </c>
      <c r="F33" s="41" t="str">
        <f aca="false">IF(OR($A33="",$B33=""),"",$B33+$E33)</f>
        <v/>
      </c>
      <c r="G33" s="38" t="str">
        <f aca="false">IF($A33="","",SUMIFS('Line Items'!$E$6:$E$1505,'Line Items'!$A$6:$A$1505,$A33))</f>
        <v/>
      </c>
      <c r="H33" s="42"/>
      <c r="I33" s="38" t="str">
        <f aca="false">IF($A33="","",ROUND((G33-N(H33))*Setup!$B$28,2))</f>
        <v/>
      </c>
      <c r="J33" s="38" t="str">
        <f aca="false">IF($A33="","",G33-N(H33)+I33)</f>
        <v/>
      </c>
      <c r="K33" s="38" t="str">
        <f aca="false">IF($A33="","",SUMIFS(Payments!$G$6:$G$1005,Payments!$C$6:$C$1005,$A33))</f>
        <v/>
      </c>
      <c r="L33" s="38" t="str">
        <f aca="false">IF($A33="","",ROUND(J33-K33,2))</f>
        <v/>
      </c>
      <c r="M33" s="39" t="str">
        <f aca="true">IF($A33="","",IF(OR(L33&lt;=0,F33=""),0,MAX(0,TODAY()-F33)))</f>
        <v/>
      </c>
      <c r="N33" s="8" t="str">
        <f aca="false">IF($A33="","",IF(J33&lt;=0,"Draft",IF(L33&lt;=0,"Paid",IF(M33&gt;0,"Overdue",IF(K33&gt;0,"Part-Paid","Unpaid")))))</f>
        <v/>
      </c>
      <c r="O33" s="7"/>
    </row>
    <row r="34" customFormat="false" ht="15" hidden="false" customHeight="false" outlineLevel="0" collapsed="false">
      <c r="A34" s="7"/>
      <c r="B34" s="40"/>
      <c r="C34" s="7"/>
      <c r="D34" s="8" t="str">
        <f aca="false">IF($A34="","",IFERROR(INDEX(Customers!$B$6:$B$205,MATCH($C34,Customers!$A$6:$A$205,0)),"Unknown customer"))</f>
        <v/>
      </c>
      <c r="E34" s="39" t="str">
        <f aca="false">IF($A34="","",IFERROR(IF(INDEX(Customers!$G$6:$G$205,MATCH($C34,Customers!$A$6:$A$205,0))="",Setup!$B$26,INDEX(Customers!$G$6:$G$205,MATCH($C34,Customers!$A$6:$A$205,0))),Setup!$B$26))</f>
        <v/>
      </c>
      <c r="F34" s="41" t="str">
        <f aca="false">IF(OR($A34="",$B34=""),"",$B34+$E34)</f>
        <v/>
      </c>
      <c r="G34" s="38" t="str">
        <f aca="false">IF($A34="","",SUMIFS('Line Items'!$E$6:$E$1505,'Line Items'!$A$6:$A$1505,$A34))</f>
        <v/>
      </c>
      <c r="H34" s="42"/>
      <c r="I34" s="38" t="str">
        <f aca="false">IF($A34="","",ROUND((G34-N(H34))*Setup!$B$28,2))</f>
        <v/>
      </c>
      <c r="J34" s="38" t="str">
        <f aca="false">IF($A34="","",G34-N(H34)+I34)</f>
        <v/>
      </c>
      <c r="K34" s="38" t="str">
        <f aca="false">IF($A34="","",SUMIFS(Payments!$G$6:$G$1005,Payments!$C$6:$C$1005,$A34))</f>
        <v/>
      </c>
      <c r="L34" s="38" t="str">
        <f aca="false">IF($A34="","",ROUND(J34-K34,2))</f>
        <v/>
      </c>
      <c r="M34" s="39" t="str">
        <f aca="true">IF($A34="","",IF(OR(L34&lt;=0,F34=""),0,MAX(0,TODAY()-F34)))</f>
        <v/>
      </c>
      <c r="N34" s="8" t="str">
        <f aca="false">IF($A34="","",IF(J34&lt;=0,"Draft",IF(L34&lt;=0,"Paid",IF(M34&gt;0,"Overdue",IF(K34&gt;0,"Part-Paid","Unpaid")))))</f>
        <v/>
      </c>
      <c r="O34" s="7"/>
    </row>
    <row r="35" customFormat="false" ht="15" hidden="false" customHeight="false" outlineLevel="0" collapsed="false">
      <c r="A35" s="7"/>
      <c r="B35" s="40"/>
      <c r="C35" s="7"/>
      <c r="D35" s="8" t="str">
        <f aca="false">IF($A35="","",IFERROR(INDEX(Customers!$B$6:$B$205,MATCH($C35,Customers!$A$6:$A$205,0)),"Unknown customer"))</f>
        <v/>
      </c>
      <c r="E35" s="39" t="str">
        <f aca="false">IF($A35="","",IFERROR(IF(INDEX(Customers!$G$6:$G$205,MATCH($C35,Customers!$A$6:$A$205,0))="",Setup!$B$26,INDEX(Customers!$G$6:$G$205,MATCH($C35,Customers!$A$6:$A$205,0))),Setup!$B$26))</f>
        <v/>
      </c>
      <c r="F35" s="41" t="str">
        <f aca="false">IF(OR($A35="",$B35=""),"",$B35+$E35)</f>
        <v/>
      </c>
      <c r="G35" s="38" t="str">
        <f aca="false">IF($A35="","",SUMIFS('Line Items'!$E$6:$E$1505,'Line Items'!$A$6:$A$1505,$A35))</f>
        <v/>
      </c>
      <c r="H35" s="42"/>
      <c r="I35" s="38" t="str">
        <f aca="false">IF($A35="","",ROUND((G35-N(H35))*Setup!$B$28,2))</f>
        <v/>
      </c>
      <c r="J35" s="38" t="str">
        <f aca="false">IF($A35="","",G35-N(H35)+I35)</f>
        <v/>
      </c>
      <c r="K35" s="38" t="str">
        <f aca="false">IF($A35="","",SUMIFS(Payments!$G$6:$G$1005,Payments!$C$6:$C$1005,$A35))</f>
        <v/>
      </c>
      <c r="L35" s="38" t="str">
        <f aca="false">IF($A35="","",ROUND(J35-K35,2))</f>
        <v/>
      </c>
      <c r="M35" s="39" t="str">
        <f aca="true">IF($A35="","",IF(OR(L35&lt;=0,F35=""),0,MAX(0,TODAY()-F35)))</f>
        <v/>
      </c>
      <c r="N35" s="8" t="str">
        <f aca="false">IF($A35="","",IF(J35&lt;=0,"Draft",IF(L35&lt;=0,"Paid",IF(M35&gt;0,"Overdue",IF(K35&gt;0,"Part-Paid","Unpaid")))))</f>
        <v/>
      </c>
      <c r="O35" s="7"/>
    </row>
    <row r="36" customFormat="false" ht="15" hidden="false" customHeight="false" outlineLevel="0" collapsed="false">
      <c r="A36" s="7"/>
      <c r="B36" s="40"/>
      <c r="C36" s="7"/>
      <c r="D36" s="8" t="str">
        <f aca="false">IF($A36="","",IFERROR(INDEX(Customers!$B$6:$B$205,MATCH($C36,Customers!$A$6:$A$205,0)),"Unknown customer"))</f>
        <v/>
      </c>
      <c r="E36" s="39" t="str">
        <f aca="false">IF($A36="","",IFERROR(IF(INDEX(Customers!$G$6:$G$205,MATCH($C36,Customers!$A$6:$A$205,0))="",Setup!$B$26,INDEX(Customers!$G$6:$G$205,MATCH($C36,Customers!$A$6:$A$205,0))),Setup!$B$26))</f>
        <v/>
      </c>
      <c r="F36" s="41" t="str">
        <f aca="false">IF(OR($A36="",$B36=""),"",$B36+$E36)</f>
        <v/>
      </c>
      <c r="G36" s="38" t="str">
        <f aca="false">IF($A36="","",SUMIFS('Line Items'!$E$6:$E$1505,'Line Items'!$A$6:$A$1505,$A36))</f>
        <v/>
      </c>
      <c r="H36" s="42"/>
      <c r="I36" s="38" t="str">
        <f aca="false">IF($A36="","",ROUND((G36-N(H36))*Setup!$B$28,2))</f>
        <v/>
      </c>
      <c r="J36" s="38" t="str">
        <f aca="false">IF($A36="","",G36-N(H36)+I36)</f>
        <v/>
      </c>
      <c r="K36" s="38" t="str">
        <f aca="false">IF($A36="","",SUMIFS(Payments!$G$6:$G$1005,Payments!$C$6:$C$1005,$A36))</f>
        <v/>
      </c>
      <c r="L36" s="38" t="str">
        <f aca="false">IF($A36="","",ROUND(J36-K36,2))</f>
        <v/>
      </c>
      <c r="M36" s="39" t="str">
        <f aca="true">IF($A36="","",IF(OR(L36&lt;=0,F36=""),0,MAX(0,TODAY()-F36)))</f>
        <v/>
      </c>
      <c r="N36" s="8" t="str">
        <f aca="false">IF($A36="","",IF(J36&lt;=0,"Draft",IF(L36&lt;=0,"Paid",IF(M36&gt;0,"Overdue",IF(K36&gt;0,"Part-Paid","Unpaid")))))</f>
        <v/>
      </c>
      <c r="O36" s="7"/>
    </row>
    <row r="37" customFormat="false" ht="15" hidden="false" customHeight="false" outlineLevel="0" collapsed="false">
      <c r="A37" s="7"/>
      <c r="B37" s="40"/>
      <c r="C37" s="7"/>
      <c r="D37" s="8" t="str">
        <f aca="false">IF($A37="","",IFERROR(INDEX(Customers!$B$6:$B$205,MATCH($C37,Customers!$A$6:$A$205,0)),"Unknown customer"))</f>
        <v/>
      </c>
      <c r="E37" s="39" t="str">
        <f aca="false">IF($A37="","",IFERROR(IF(INDEX(Customers!$G$6:$G$205,MATCH($C37,Customers!$A$6:$A$205,0))="",Setup!$B$26,INDEX(Customers!$G$6:$G$205,MATCH($C37,Customers!$A$6:$A$205,0))),Setup!$B$26))</f>
        <v/>
      </c>
      <c r="F37" s="41" t="str">
        <f aca="false">IF(OR($A37="",$B37=""),"",$B37+$E37)</f>
        <v/>
      </c>
      <c r="G37" s="38" t="str">
        <f aca="false">IF($A37="","",SUMIFS('Line Items'!$E$6:$E$1505,'Line Items'!$A$6:$A$1505,$A37))</f>
        <v/>
      </c>
      <c r="H37" s="42"/>
      <c r="I37" s="38" t="str">
        <f aca="false">IF($A37="","",ROUND((G37-N(H37))*Setup!$B$28,2))</f>
        <v/>
      </c>
      <c r="J37" s="38" t="str">
        <f aca="false">IF($A37="","",G37-N(H37)+I37)</f>
        <v/>
      </c>
      <c r="K37" s="38" t="str">
        <f aca="false">IF($A37="","",SUMIFS(Payments!$G$6:$G$1005,Payments!$C$6:$C$1005,$A37))</f>
        <v/>
      </c>
      <c r="L37" s="38" t="str">
        <f aca="false">IF($A37="","",ROUND(J37-K37,2))</f>
        <v/>
      </c>
      <c r="M37" s="39" t="str">
        <f aca="true">IF($A37="","",IF(OR(L37&lt;=0,F37=""),0,MAX(0,TODAY()-F37)))</f>
        <v/>
      </c>
      <c r="N37" s="8" t="str">
        <f aca="false">IF($A37="","",IF(J37&lt;=0,"Draft",IF(L37&lt;=0,"Paid",IF(M37&gt;0,"Overdue",IF(K37&gt;0,"Part-Paid","Unpaid")))))</f>
        <v/>
      </c>
      <c r="O37" s="7"/>
    </row>
    <row r="38" customFormat="false" ht="15" hidden="false" customHeight="false" outlineLevel="0" collapsed="false">
      <c r="A38" s="7"/>
      <c r="B38" s="40"/>
      <c r="C38" s="7"/>
      <c r="D38" s="8" t="str">
        <f aca="false">IF($A38="","",IFERROR(INDEX(Customers!$B$6:$B$205,MATCH($C38,Customers!$A$6:$A$205,0)),"Unknown customer"))</f>
        <v/>
      </c>
      <c r="E38" s="39" t="str">
        <f aca="false">IF($A38="","",IFERROR(IF(INDEX(Customers!$G$6:$G$205,MATCH($C38,Customers!$A$6:$A$205,0))="",Setup!$B$26,INDEX(Customers!$G$6:$G$205,MATCH($C38,Customers!$A$6:$A$205,0))),Setup!$B$26))</f>
        <v/>
      </c>
      <c r="F38" s="41" t="str">
        <f aca="false">IF(OR($A38="",$B38=""),"",$B38+$E38)</f>
        <v/>
      </c>
      <c r="G38" s="38" t="str">
        <f aca="false">IF($A38="","",SUMIFS('Line Items'!$E$6:$E$1505,'Line Items'!$A$6:$A$1505,$A38))</f>
        <v/>
      </c>
      <c r="H38" s="42"/>
      <c r="I38" s="38" t="str">
        <f aca="false">IF($A38="","",ROUND((G38-N(H38))*Setup!$B$28,2))</f>
        <v/>
      </c>
      <c r="J38" s="38" t="str">
        <f aca="false">IF($A38="","",G38-N(H38)+I38)</f>
        <v/>
      </c>
      <c r="K38" s="38" t="str">
        <f aca="false">IF($A38="","",SUMIFS(Payments!$G$6:$G$1005,Payments!$C$6:$C$1005,$A38))</f>
        <v/>
      </c>
      <c r="L38" s="38" t="str">
        <f aca="false">IF($A38="","",ROUND(J38-K38,2))</f>
        <v/>
      </c>
      <c r="M38" s="39" t="str">
        <f aca="true">IF($A38="","",IF(OR(L38&lt;=0,F38=""),0,MAX(0,TODAY()-F38)))</f>
        <v/>
      </c>
      <c r="N38" s="8" t="str">
        <f aca="false">IF($A38="","",IF(J38&lt;=0,"Draft",IF(L38&lt;=0,"Paid",IF(M38&gt;0,"Overdue",IF(K38&gt;0,"Part-Paid","Unpaid")))))</f>
        <v/>
      </c>
      <c r="O38" s="7"/>
    </row>
    <row r="39" customFormat="false" ht="15" hidden="false" customHeight="false" outlineLevel="0" collapsed="false">
      <c r="A39" s="7"/>
      <c r="B39" s="40"/>
      <c r="C39" s="7"/>
      <c r="D39" s="8" t="str">
        <f aca="false">IF($A39="","",IFERROR(INDEX(Customers!$B$6:$B$205,MATCH($C39,Customers!$A$6:$A$205,0)),"Unknown customer"))</f>
        <v/>
      </c>
      <c r="E39" s="39" t="str">
        <f aca="false">IF($A39="","",IFERROR(IF(INDEX(Customers!$G$6:$G$205,MATCH($C39,Customers!$A$6:$A$205,0))="",Setup!$B$26,INDEX(Customers!$G$6:$G$205,MATCH($C39,Customers!$A$6:$A$205,0))),Setup!$B$26))</f>
        <v/>
      </c>
      <c r="F39" s="41" t="str">
        <f aca="false">IF(OR($A39="",$B39=""),"",$B39+$E39)</f>
        <v/>
      </c>
      <c r="G39" s="38" t="str">
        <f aca="false">IF($A39="","",SUMIFS('Line Items'!$E$6:$E$1505,'Line Items'!$A$6:$A$1505,$A39))</f>
        <v/>
      </c>
      <c r="H39" s="42"/>
      <c r="I39" s="38" t="str">
        <f aca="false">IF($A39="","",ROUND((G39-N(H39))*Setup!$B$28,2))</f>
        <v/>
      </c>
      <c r="J39" s="38" t="str">
        <f aca="false">IF($A39="","",G39-N(H39)+I39)</f>
        <v/>
      </c>
      <c r="K39" s="38" t="str">
        <f aca="false">IF($A39="","",SUMIFS(Payments!$G$6:$G$1005,Payments!$C$6:$C$1005,$A39))</f>
        <v/>
      </c>
      <c r="L39" s="38" t="str">
        <f aca="false">IF($A39="","",ROUND(J39-K39,2))</f>
        <v/>
      </c>
      <c r="M39" s="39" t="str">
        <f aca="true">IF($A39="","",IF(OR(L39&lt;=0,F39=""),0,MAX(0,TODAY()-F39)))</f>
        <v/>
      </c>
      <c r="N39" s="8" t="str">
        <f aca="false">IF($A39="","",IF(J39&lt;=0,"Draft",IF(L39&lt;=0,"Paid",IF(M39&gt;0,"Overdue",IF(K39&gt;0,"Part-Paid","Unpaid")))))</f>
        <v/>
      </c>
      <c r="O39" s="7"/>
    </row>
    <row r="40" customFormat="false" ht="15" hidden="false" customHeight="false" outlineLevel="0" collapsed="false">
      <c r="A40" s="7"/>
      <c r="B40" s="40"/>
      <c r="C40" s="7"/>
      <c r="D40" s="8" t="str">
        <f aca="false">IF($A40="","",IFERROR(INDEX(Customers!$B$6:$B$205,MATCH($C40,Customers!$A$6:$A$205,0)),"Unknown customer"))</f>
        <v/>
      </c>
      <c r="E40" s="39" t="str">
        <f aca="false">IF($A40="","",IFERROR(IF(INDEX(Customers!$G$6:$G$205,MATCH($C40,Customers!$A$6:$A$205,0))="",Setup!$B$26,INDEX(Customers!$G$6:$G$205,MATCH($C40,Customers!$A$6:$A$205,0))),Setup!$B$26))</f>
        <v/>
      </c>
      <c r="F40" s="41" t="str">
        <f aca="false">IF(OR($A40="",$B40=""),"",$B40+$E40)</f>
        <v/>
      </c>
      <c r="G40" s="38" t="str">
        <f aca="false">IF($A40="","",SUMIFS('Line Items'!$E$6:$E$1505,'Line Items'!$A$6:$A$1505,$A40))</f>
        <v/>
      </c>
      <c r="H40" s="42"/>
      <c r="I40" s="38" t="str">
        <f aca="false">IF($A40="","",ROUND((G40-N(H40))*Setup!$B$28,2))</f>
        <v/>
      </c>
      <c r="J40" s="38" t="str">
        <f aca="false">IF($A40="","",G40-N(H40)+I40)</f>
        <v/>
      </c>
      <c r="K40" s="38" t="str">
        <f aca="false">IF($A40="","",SUMIFS(Payments!$G$6:$G$1005,Payments!$C$6:$C$1005,$A40))</f>
        <v/>
      </c>
      <c r="L40" s="38" t="str">
        <f aca="false">IF($A40="","",ROUND(J40-K40,2))</f>
        <v/>
      </c>
      <c r="M40" s="39" t="str">
        <f aca="true">IF($A40="","",IF(OR(L40&lt;=0,F40=""),0,MAX(0,TODAY()-F40)))</f>
        <v/>
      </c>
      <c r="N40" s="8" t="str">
        <f aca="false">IF($A40="","",IF(J40&lt;=0,"Draft",IF(L40&lt;=0,"Paid",IF(M40&gt;0,"Overdue",IF(K40&gt;0,"Part-Paid","Unpaid")))))</f>
        <v/>
      </c>
      <c r="O40" s="7"/>
    </row>
    <row r="41" customFormat="false" ht="15" hidden="false" customHeight="false" outlineLevel="0" collapsed="false">
      <c r="A41" s="7"/>
      <c r="B41" s="40"/>
      <c r="C41" s="7"/>
      <c r="D41" s="8" t="str">
        <f aca="false">IF($A41="","",IFERROR(INDEX(Customers!$B$6:$B$205,MATCH($C41,Customers!$A$6:$A$205,0)),"Unknown customer"))</f>
        <v/>
      </c>
      <c r="E41" s="39" t="str">
        <f aca="false">IF($A41="","",IFERROR(IF(INDEX(Customers!$G$6:$G$205,MATCH($C41,Customers!$A$6:$A$205,0))="",Setup!$B$26,INDEX(Customers!$G$6:$G$205,MATCH($C41,Customers!$A$6:$A$205,0))),Setup!$B$26))</f>
        <v/>
      </c>
      <c r="F41" s="41" t="str">
        <f aca="false">IF(OR($A41="",$B41=""),"",$B41+$E41)</f>
        <v/>
      </c>
      <c r="G41" s="38" t="str">
        <f aca="false">IF($A41="","",SUMIFS('Line Items'!$E$6:$E$1505,'Line Items'!$A$6:$A$1505,$A41))</f>
        <v/>
      </c>
      <c r="H41" s="42"/>
      <c r="I41" s="38" t="str">
        <f aca="false">IF($A41="","",ROUND((G41-N(H41))*Setup!$B$28,2))</f>
        <v/>
      </c>
      <c r="J41" s="38" t="str">
        <f aca="false">IF($A41="","",G41-N(H41)+I41)</f>
        <v/>
      </c>
      <c r="K41" s="38" t="str">
        <f aca="false">IF($A41="","",SUMIFS(Payments!$G$6:$G$1005,Payments!$C$6:$C$1005,$A41))</f>
        <v/>
      </c>
      <c r="L41" s="38" t="str">
        <f aca="false">IF($A41="","",ROUND(J41-K41,2))</f>
        <v/>
      </c>
      <c r="M41" s="39" t="str">
        <f aca="true">IF($A41="","",IF(OR(L41&lt;=0,F41=""),0,MAX(0,TODAY()-F41)))</f>
        <v/>
      </c>
      <c r="N41" s="8" t="str">
        <f aca="false">IF($A41="","",IF(J41&lt;=0,"Draft",IF(L41&lt;=0,"Paid",IF(M41&gt;0,"Overdue",IF(K41&gt;0,"Part-Paid","Unpaid")))))</f>
        <v/>
      </c>
      <c r="O41" s="7"/>
    </row>
    <row r="42" customFormat="false" ht="15" hidden="false" customHeight="false" outlineLevel="0" collapsed="false">
      <c r="A42" s="7"/>
      <c r="B42" s="40"/>
      <c r="C42" s="7"/>
      <c r="D42" s="8" t="str">
        <f aca="false">IF($A42="","",IFERROR(INDEX(Customers!$B$6:$B$205,MATCH($C42,Customers!$A$6:$A$205,0)),"Unknown customer"))</f>
        <v/>
      </c>
      <c r="E42" s="39" t="str">
        <f aca="false">IF($A42="","",IFERROR(IF(INDEX(Customers!$G$6:$G$205,MATCH($C42,Customers!$A$6:$A$205,0))="",Setup!$B$26,INDEX(Customers!$G$6:$G$205,MATCH($C42,Customers!$A$6:$A$205,0))),Setup!$B$26))</f>
        <v/>
      </c>
      <c r="F42" s="41" t="str">
        <f aca="false">IF(OR($A42="",$B42=""),"",$B42+$E42)</f>
        <v/>
      </c>
      <c r="G42" s="38" t="str">
        <f aca="false">IF($A42="","",SUMIFS('Line Items'!$E$6:$E$1505,'Line Items'!$A$6:$A$1505,$A42))</f>
        <v/>
      </c>
      <c r="H42" s="42"/>
      <c r="I42" s="38" t="str">
        <f aca="false">IF($A42="","",ROUND((G42-N(H42))*Setup!$B$28,2))</f>
        <v/>
      </c>
      <c r="J42" s="38" t="str">
        <f aca="false">IF($A42="","",G42-N(H42)+I42)</f>
        <v/>
      </c>
      <c r="K42" s="38" t="str">
        <f aca="false">IF($A42="","",SUMIFS(Payments!$G$6:$G$1005,Payments!$C$6:$C$1005,$A42))</f>
        <v/>
      </c>
      <c r="L42" s="38" t="str">
        <f aca="false">IF($A42="","",ROUND(J42-K42,2))</f>
        <v/>
      </c>
      <c r="M42" s="39" t="str">
        <f aca="true">IF($A42="","",IF(OR(L42&lt;=0,F42=""),0,MAX(0,TODAY()-F42)))</f>
        <v/>
      </c>
      <c r="N42" s="8" t="str">
        <f aca="false">IF($A42="","",IF(J42&lt;=0,"Draft",IF(L42&lt;=0,"Paid",IF(M42&gt;0,"Overdue",IF(K42&gt;0,"Part-Paid","Unpaid")))))</f>
        <v/>
      </c>
      <c r="O42" s="7"/>
    </row>
    <row r="43" customFormat="false" ht="15" hidden="false" customHeight="false" outlineLevel="0" collapsed="false">
      <c r="A43" s="7"/>
      <c r="B43" s="40"/>
      <c r="C43" s="7"/>
      <c r="D43" s="8" t="str">
        <f aca="false">IF($A43="","",IFERROR(INDEX(Customers!$B$6:$B$205,MATCH($C43,Customers!$A$6:$A$205,0)),"Unknown customer"))</f>
        <v/>
      </c>
      <c r="E43" s="39" t="str">
        <f aca="false">IF($A43="","",IFERROR(IF(INDEX(Customers!$G$6:$G$205,MATCH($C43,Customers!$A$6:$A$205,0))="",Setup!$B$26,INDEX(Customers!$G$6:$G$205,MATCH($C43,Customers!$A$6:$A$205,0))),Setup!$B$26))</f>
        <v/>
      </c>
      <c r="F43" s="41" t="str">
        <f aca="false">IF(OR($A43="",$B43=""),"",$B43+$E43)</f>
        <v/>
      </c>
      <c r="G43" s="38" t="str">
        <f aca="false">IF($A43="","",SUMIFS('Line Items'!$E$6:$E$1505,'Line Items'!$A$6:$A$1505,$A43))</f>
        <v/>
      </c>
      <c r="H43" s="42"/>
      <c r="I43" s="38" t="str">
        <f aca="false">IF($A43="","",ROUND((G43-N(H43))*Setup!$B$28,2))</f>
        <v/>
      </c>
      <c r="J43" s="38" t="str">
        <f aca="false">IF($A43="","",G43-N(H43)+I43)</f>
        <v/>
      </c>
      <c r="K43" s="38" t="str">
        <f aca="false">IF($A43="","",SUMIFS(Payments!$G$6:$G$1005,Payments!$C$6:$C$1005,$A43))</f>
        <v/>
      </c>
      <c r="L43" s="38" t="str">
        <f aca="false">IF($A43="","",ROUND(J43-K43,2))</f>
        <v/>
      </c>
      <c r="M43" s="39" t="str">
        <f aca="true">IF($A43="","",IF(OR(L43&lt;=0,F43=""),0,MAX(0,TODAY()-F43)))</f>
        <v/>
      </c>
      <c r="N43" s="8" t="str">
        <f aca="false">IF($A43="","",IF(J43&lt;=0,"Draft",IF(L43&lt;=0,"Paid",IF(M43&gt;0,"Overdue",IF(K43&gt;0,"Part-Paid","Unpaid")))))</f>
        <v/>
      </c>
      <c r="O43" s="7"/>
    </row>
    <row r="44" customFormat="false" ht="15" hidden="false" customHeight="false" outlineLevel="0" collapsed="false">
      <c r="A44" s="7"/>
      <c r="B44" s="40"/>
      <c r="C44" s="7"/>
      <c r="D44" s="8" t="str">
        <f aca="false">IF($A44="","",IFERROR(INDEX(Customers!$B$6:$B$205,MATCH($C44,Customers!$A$6:$A$205,0)),"Unknown customer"))</f>
        <v/>
      </c>
      <c r="E44" s="39" t="str">
        <f aca="false">IF($A44="","",IFERROR(IF(INDEX(Customers!$G$6:$G$205,MATCH($C44,Customers!$A$6:$A$205,0))="",Setup!$B$26,INDEX(Customers!$G$6:$G$205,MATCH($C44,Customers!$A$6:$A$205,0))),Setup!$B$26))</f>
        <v/>
      </c>
      <c r="F44" s="41" t="str">
        <f aca="false">IF(OR($A44="",$B44=""),"",$B44+$E44)</f>
        <v/>
      </c>
      <c r="G44" s="38" t="str">
        <f aca="false">IF($A44="","",SUMIFS('Line Items'!$E$6:$E$1505,'Line Items'!$A$6:$A$1505,$A44))</f>
        <v/>
      </c>
      <c r="H44" s="42"/>
      <c r="I44" s="38" t="str">
        <f aca="false">IF($A44="","",ROUND((G44-N(H44))*Setup!$B$28,2))</f>
        <v/>
      </c>
      <c r="J44" s="38" t="str">
        <f aca="false">IF($A44="","",G44-N(H44)+I44)</f>
        <v/>
      </c>
      <c r="K44" s="38" t="str">
        <f aca="false">IF($A44="","",SUMIFS(Payments!$G$6:$G$1005,Payments!$C$6:$C$1005,$A44))</f>
        <v/>
      </c>
      <c r="L44" s="38" t="str">
        <f aca="false">IF($A44="","",ROUND(J44-K44,2))</f>
        <v/>
      </c>
      <c r="M44" s="39" t="str">
        <f aca="true">IF($A44="","",IF(OR(L44&lt;=0,F44=""),0,MAX(0,TODAY()-F44)))</f>
        <v/>
      </c>
      <c r="N44" s="8" t="str">
        <f aca="false">IF($A44="","",IF(J44&lt;=0,"Draft",IF(L44&lt;=0,"Paid",IF(M44&gt;0,"Overdue",IF(K44&gt;0,"Part-Paid","Unpaid")))))</f>
        <v/>
      </c>
      <c r="O44" s="7"/>
    </row>
    <row r="45" customFormat="false" ht="15" hidden="false" customHeight="false" outlineLevel="0" collapsed="false">
      <c r="A45" s="7"/>
      <c r="B45" s="40"/>
      <c r="C45" s="7"/>
      <c r="D45" s="8" t="str">
        <f aca="false">IF($A45="","",IFERROR(INDEX(Customers!$B$6:$B$205,MATCH($C45,Customers!$A$6:$A$205,0)),"Unknown customer"))</f>
        <v/>
      </c>
      <c r="E45" s="39" t="str">
        <f aca="false">IF($A45="","",IFERROR(IF(INDEX(Customers!$G$6:$G$205,MATCH($C45,Customers!$A$6:$A$205,0))="",Setup!$B$26,INDEX(Customers!$G$6:$G$205,MATCH($C45,Customers!$A$6:$A$205,0))),Setup!$B$26))</f>
        <v/>
      </c>
      <c r="F45" s="41" t="str">
        <f aca="false">IF(OR($A45="",$B45=""),"",$B45+$E45)</f>
        <v/>
      </c>
      <c r="G45" s="38" t="str">
        <f aca="false">IF($A45="","",SUMIFS('Line Items'!$E$6:$E$1505,'Line Items'!$A$6:$A$1505,$A45))</f>
        <v/>
      </c>
      <c r="H45" s="42"/>
      <c r="I45" s="38" t="str">
        <f aca="false">IF($A45="","",ROUND((G45-N(H45))*Setup!$B$28,2))</f>
        <v/>
      </c>
      <c r="J45" s="38" t="str">
        <f aca="false">IF($A45="","",G45-N(H45)+I45)</f>
        <v/>
      </c>
      <c r="K45" s="38" t="str">
        <f aca="false">IF($A45="","",SUMIFS(Payments!$G$6:$G$1005,Payments!$C$6:$C$1005,$A45))</f>
        <v/>
      </c>
      <c r="L45" s="38" t="str">
        <f aca="false">IF($A45="","",ROUND(J45-K45,2))</f>
        <v/>
      </c>
      <c r="M45" s="39" t="str">
        <f aca="true">IF($A45="","",IF(OR(L45&lt;=0,F45=""),0,MAX(0,TODAY()-F45)))</f>
        <v/>
      </c>
      <c r="N45" s="8" t="str">
        <f aca="false">IF($A45="","",IF(J45&lt;=0,"Draft",IF(L45&lt;=0,"Paid",IF(M45&gt;0,"Overdue",IF(K45&gt;0,"Part-Paid","Unpaid")))))</f>
        <v/>
      </c>
      <c r="O45" s="7"/>
    </row>
    <row r="46" customFormat="false" ht="15" hidden="false" customHeight="false" outlineLevel="0" collapsed="false">
      <c r="A46" s="7"/>
      <c r="B46" s="40"/>
      <c r="C46" s="7"/>
      <c r="D46" s="8" t="str">
        <f aca="false">IF($A46="","",IFERROR(INDEX(Customers!$B$6:$B$205,MATCH($C46,Customers!$A$6:$A$205,0)),"Unknown customer"))</f>
        <v/>
      </c>
      <c r="E46" s="39" t="str">
        <f aca="false">IF($A46="","",IFERROR(IF(INDEX(Customers!$G$6:$G$205,MATCH($C46,Customers!$A$6:$A$205,0))="",Setup!$B$26,INDEX(Customers!$G$6:$G$205,MATCH($C46,Customers!$A$6:$A$205,0))),Setup!$B$26))</f>
        <v/>
      </c>
      <c r="F46" s="41" t="str">
        <f aca="false">IF(OR($A46="",$B46=""),"",$B46+$E46)</f>
        <v/>
      </c>
      <c r="G46" s="38" t="str">
        <f aca="false">IF($A46="","",SUMIFS('Line Items'!$E$6:$E$1505,'Line Items'!$A$6:$A$1505,$A46))</f>
        <v/>
      </c>
      <c r="H46" s="42"/>
      <c r="I46" s="38" t="str">
        <f aca="false">IF($A46="","",ROUND((G46-N(H46))*Setup!$B$28,2))</f>
        <v/>
      </c>
      <c r="J46" s="38" t="str">
        <f aca="false">IF($A46="","",G46-N(H46)+I46)</f>
        <v/>
      </c>
      <c r="K46" s="38" t="str">
        <f aca="false">IF($A46="","",SUMIFS(Payments!$G$6:$G$1005,Payments!$C$6:$C$1005,$A46))</f>
        <v/>
      </c>
      <c r="L46" s="38" t="str">
        <f aca="false">IF($A46="","",ROUND(J46-K46,2))</f>
        <v/>
      </c>
      <c r="M46" s="39" t="str">
        <f aca="true">IF($A46="","",IF(OR(L46&lt;=0,F46=""),0,MAX(0,TODAY()-F46)))</f>
        <v/>
      </c>
      <c r="N46" s="8" t="str">
        <f aca="false">IF($A46="","",IF(J46&lt;=0,"Draft",IF(L46&lt;=0,"Paid",IF(M46&gt;0,"Overdue",IF(K46&gt;0,"Part-Paid","Unpaid")))))</f>
        <v/>
      </c>
      <c r="O46" s="7"/>
    </row>
    <row r="47" customFormat="false" ht="15" hidden="false" customHeight="false" outlineLevel="0" collapsed="false">
      <c r="A47" s="7"/>
      <c r="B47" s="40"/>
      <c r="C47" s="7"/>
      <c r="D47" s="8" t="str">
        <f aca="false">IF($A47="","",IFERROR(INDEX(Customers!$B$6:$B$205,MATCH($C47,Customers!$A$6:$A$205,0)),"Unknown customer"))</f>
        <v/>
      </c>
      <c r="E47" s="39" t="str">
        <f aca="false">IF($A47="","",IFERROR(IF(INDEX(Customers!$G$6:$G$205,MATCH($C47,Customers!$A$6:$A$205,0))="",Setup!$B$26,INDEX(Customers!$G$6:$G$205,MATCH($C47,Customers!$A$6:$A$205,0))),Setup!$B$26))</f>
        <v/>
      </c>
      <c r="F47" s="41" t="str">
        <f aca="false">IF(OR($A47="",$B47=""),"",$B47+$E47)</f>
        <v/>
      </c>
      <c r="G47" s="38" t="str">
        <f aca="false">IF($A47="","",SUMIFS('Line Items'!$E$6:$E$1505,'Line Items'!$A$6:$A$1505,$A47))</f>
        <v/>
      </c>
      <c r="H47" s="42"/>
      <c r="I47" s="38" t="str">
        <f aca="false">IF($A47="","",ROUND((G47-N(H47))*Setup!$B$28,2))</f>
        <v/>
      </c>
      <c r="J47" s="38" t="str">
        <f aca="false">IF($A47="","",G47-N(H47)+I47)</f>
        <v/>
      </c>
      <c r="K47" s="38" t="str">
        <f aca="false">IF($A47="","",SUMIFS(Payments!$G$6:$G$1005,Payments!$C$6:$C$1005,$A47))</f>
        <v/>
      </c>
      <c r="L47" s="38" t="str">
        <f aca="false">IF($A47="","",ROUND(J47-K47,2))</f>
        <v/>
      </c>
      <c r="M47" s="39" t="str">
        <f aca="true">IF($A47="","",IF(OR(L47&lt;=0,F47=""),0,MAX(0,TODAY()-F47)))</f>
        <v/>
      </c>
      <c r="N47" s="8" t="str">
        <f aca="false">IF($A47="","",IF(J47&lt;=0,"Draft",IF(L47&lt;=0,"Paid",IF(M47&gt;0,"Overdue",IF(K47&gt;0,"Part-Paid","Unpaid")))))</f>
        <v/>
      </c>
      <c r="O47" s="7"/>
    </row>
    <row r="48" customFormat="false" ht="15" hidden="false" customHeight="false" outlineLevel="0" collapsed="false">
      <c r="A48" s="7"/>
      <c r="B48" s="40"/>
      <c r="C48" s="7"/>
      <c r="D48" s="8" t="str">
        <f aca="false">IF($A48="","",IFERROR(INDEX(Customers!$B$6:$B$205,MATCH($C48,Customers!$A$6:$A$205,0)),"Unknown customer"))</f>
        <v/>
      </c>
      <c r="E48" s="39" t="str">
        <f aca="false">IF($A48="","",IFERROR(IF(INDEX(Customers!$G$6:$G$205,MATCH($C48,Customers!$A$6:$A$205,0))="",Setup!$B$26,INDEX(Customers!$G$6:$G$205,MATCH($C48,Customers!$A$6:$A$205,0))),Setup!$B$26))</f>
        <v/>
      </c>
      <c r="F48" s="41" t="str">
        <f aca="false">IF(OR($A48="",$B48=""),"",$B48+$E48)</f>
        <v/>
      </c>
      <c r="G48" s="38" t="str">
        <f aca="false">IF($A48="","",SUMIFS('Line Items'!$E$6:$E$1505,'Line Items'!$A$6:$A$1505,$A48))</f>
        <v/>
      </c>
      <c r="H48" s="42"/>
      <c r="I48" s="38" t="str">
        <f aca="false">IF($A48="","",ROUND((G48-N(H48))*Setup!$B$28,2))</f>
        <v/>
      </c>
      <c r="J48" s="38" t="str">
        <f aca="false">IF($A48="","",G48-N(H48)+I48)</f>
        <v/>
      </c>
      <c r="K48" s="38" t="str">
        <f aca="false">IF($A48="","",SUMIFS(Payments!$G$6:$G$1005,Payments!$C$6:$C$1005,$A48))</f>
        <v/>
      </c>
      <c r="L48" s="38" t="str">
        <f aca="false">IF($A48="","",ROUND(J48-K48,2))</f>
        <v/>
      </c>
      <c r="M48" s="39" t="str">
        <f aca="true">IF($A48="","",IF(OR(L48&lt;=0,F48=""),0,MAX(0,TODAY()-F48)))</f>
        <v/>
      </c>
      <c r="N48" s="8" t="str">
        <f aca="false">IF($A48="","",IF(J48&lt;=0,"Draft",IF(L48&lt;=0,"Paid",IF(M48&gt;0,"Overdue",IF(K48&gt;0,"Part-Paid","Unpaid")))))</f>
        <v/>
      </c>
      <c r="O48" s="7"/>
    </row>
    <row r="49" customFormat="false" ht="15" hidden="false" customHeight="false" outlineLevel="0" collapsed="false">
      <c r="A49" s="7"/>
      <c r="B49" s="40"/>
      <c r="C49" s="7"/>
      <c r="D49" s="8" t="str">
        <f aca="false">IF($A49="","",IFERROR(INDEX(Customers!$B$6:$B$205,MATCH($C49,Customers!$A$6:$A$205,0)),"Unknown customer"))</f>
        <v/>
      </c>
      <c r="E49" s="39" t="str">
        <f aca="false">IF($A49="","",IFERROR(IF(INDEX(Customers!$G$6:$G$205,MATCH($C49,Customers!$A$6:$A$205,0))="",Setup!$B$26,INDEX(Customers!$G$6:$G$205,MATCH($C49,Customers!$A$6:$A$205,0))),Setup!$B$26))</f>
        <v/>
      </c>
      <c r="F49" s="41" t="str">
        <f aca="false">IF(OR($A49="",$B49=""),"",$B49+$E49)</f>
        <v/>
      </c>
      <c r="G49" s="38" t="str">
        <f aca="false">IF($A49="","",SUMIFS('Line Items'!$E$6:$E$1505,'Line Items'!$A$6:$A$1505,$A49))</f>
        <v/>
      </c>
      <c r="H49" s="42"/>
      <c r="I49" s="38" t="str">
        <f aca="false">IF($A49="","",ROUND((G49-N(H49))*Setup!$B$28,2))</f>
        <v/>
      </c>
      <c r="J49" s="38" t="str">
        <f aca="false">IF($A49="","",G49-N(H49)+I49)</f>
        <v/>
      </c>
      <c r="K49" s="38" t="str">
        <f aca="false">IF($A49="","",SUMIFS(Payments!$G$6:$G$1005,Payments!$C$6:$C$1005,$A49))</f>
        <v/>
      </c>
      <c r="L49" s="38" t="str">
        <f aca="false">IF($A49="","",ROUND(J49-K49,2))</f>
        <v/>
      </c>
      <c r="M49" s="39" t="str">
        <f aca="true">IF($A49="","",IF(OR(L49&lt;=0,F49=""),0,MAX(0,TODAY()-F49)))</f>
        <v/>
      </c>
      <c r="N49" s="8" t="str">
        <f aca="false">IF($A49="","",IF(J49&lt;=0,"Draft",IF(L49&lt;=0,"Paid",IF(M49&gt;0,"Overdue",IF(K49&gt;0,"Part-Paid","Unpaid")))))</f>
        <v/>
      </c>
      <c r="O49" s="7"/>
    </row>
    <row r="50" customFormat="false" ht="15" hidden="false" customHeight="false" outlineLevel="0" collapsed="false">
      <c r="A50" s="7"/>
      <c r="B50" s="40"/>
      <c r="C50" s="7"/>
      <c r="D50" s="8" t="str">
        <f aca="false">IF($A50="","",IFERROR(INDEX(Customers!$B$6:$B$205,MATCH($C50,Customers!$A$6:$A$205,0)),"Unknown customer"))</f>
        <v/>
      </c>
      <c r="E50" s="39" t="str">
        <f aca="false">IF($A50="","",IFERROR(IF(INDEX(Customers!$G$6:$G$205,MATCH($C50,Customers!$A$6:$A$205,0))="",Setup!$B$26,INDEX(Customers!$G$6:$G$205,MATCH($C50,Customers!$A$6:$A$205,0))),Setup!$B$26))</f>
        <v/>
      </c>
      <c r="F50" s="41" t="str">
        <f aca="false">IF(OR($A50="",$B50=""),"",$B50+$E50)</f>
        <v/>
      </c>
      <c r="G50" s="38" t="str">
        <f aca="false">IF($A50="","",SUMIFS('Line Items'!$E$6:$E$1505,'Line Items'!$A$6:$A$1505,$A50))</f>
        <v/>
      </c>
      <c r="H50" s="42"/>
      <c r="I50" s="38" t="str">
        <f aca="false">IF($A50="","",ROUND((G50-N(H50))*Setup!$B$28,2))</f>
        <v/>
      </c>
      <c r="J50" s="38" t="str">
        <f aca="false">IF($A50="","",G50-N(H50)+I50)</f>
        <v/>
      </c>
      <c r="K50" s="38" t="str">
        <f aca="false">IF($A50="","",SUMIFS(Payments!$G$6:$G$1005,Payments!$C$6:$C$1005,$A50))</f>
        <v/>
      </c>
      <c r="L50" s="38" t="str">
        <f aca="false">IF($A50="","",ROUND(J50-K50,2))</f>
        <v/>
      </c>
      <c r="M50" s="39" t="str">
        <f aca="true">IF($A50="","",IF(OR(L50&lt;=0,F50=""),0,MAX(0,TODAY()-F50)))</f>
        <v/>
      </c>
      <c r="N50" s="8" t="str">
        <f aca="false">IF($A50="","",IF(J50&lt;=0,"Draft",IF(L50&lt;=0,"Paid",IF(M50&gt;0,"Overdue",IF(K50&gt;0,"Part-Paid","Unpaid")))))</f>
        <v/>
      </c>
      <c r="O50" s="7"/>
    </row>
    <row r="51" customFormat="false" ht="15" hidden="false" customHeight="false" outlineLevel="0" collapsed="false">
      <c r="A51" s="7"/>
      <c r="B51" s="40"/>
      <c r="C51" s="7"/>
      <c r="D51" s="8" t="str">
        <f aca="false">IF($A51="","",IFERROR(INDEX(Customers!$B$6:$B$205,MATCH($C51,Customers!$A$6:$A$205,0)),"Unknown customer"))</f>
        <v/>
      </c>
      <c r="E51" s="39" t="str">
        <f aca="false">IF($A51="","",IFERROR(IF(INDEX(Customers!$G$6:$G$205,MATCH($C51,Customers!$A$6:$A$205,0))="",Setup!$B$26,INDEX(Customers!$G$6:$G$205,MATCH($C51,Customers!$A$6:$A$205,0))),Setup!$B$26))</f>
        <v/>
      </c>
      <c r="F51" s="41" t="str">
        <f aca="false">IF(OR($A51="",$B51=""),"",$B51+$E51)</f>
        <v/>
      </c>
      <c r="G51" s="38" t="str">
        <f aca="false">IF($A51="","",SUMIFS('Line Items'!$E$6:$E$1505,'Line Items'!$A$6:$A$1505,$A51))</f>
        <v/>
      </c>
      <c r="H51" s="42"/>
      <c r="I51" s="38" t="str">
        <f aca="false">IF($A51="","",ROUND((G51-N(H51))*Setup!$B$28,2))</f>
        <v/>
      </c>
      <c r="J51" s="38" t="str">
        <f aca="false">IF($A51="","",G51-N(H51)+I51)</f>
        <v/>
      </c>
      <c r="K51" s="38" t="str">
        <f aca="false">IF($A51="","",SUMIFS(Payments!$G$6:$G$1005,Payments!$C$6:$C$1005,$A51))</f>
        <v/>
      </c>
      <c r="L51" s="38" t="str">
        <f aca="false">IF($A51="","",ROUND(J51-K51,2))</f>
        <v/>
      </c>
      <c r="M51" s="39" t="str">
        <f aca="true">IF($A51="","",IF(OR(L51&lt;=0,F51=""),0,MAX(0,TODAY()-F51)))</f>
        <v/>
      </c>
      <c r="N51" s="8" t="str">
        <f aca="false">IF($A51="","",IF(J51&lt;=0,"Draft",IF(L51&lt;=0,"Paid",IF(M51&gt;0,"Overdue",IF(K51&gt;0,"Part-Paid","Unpaid")))))</f>
        <v/>
      </c>
      <c r="O51" s="7"/>
    </row>
    <row r="52" customFormat="false" ht="15" hidden="false" customHeight="false" outlineLevel="0" collapsed="false">
      <c r="A52" s="7"/>
      <c r="B52" s="40"/>
      <c r="C52" s="7"/>
      <c r="D52" s="8" t="str">
        <f aca="false">IF($A52="","",IFERROR(INDEX(Customers!$B$6:$B$205,MATCH($C52,Customers!$A$6:$A$205,0)),"Unknown customer"))</f>
        <v/>
      </c>
      <c r="E52" s="39" t="str">
        <f aca="false">IF($A52="","",IFERROR(IF(INDEX(Customers!$G$6:$G$205,MATCH($C52,Customers!$A$6:$A$205,0))="",Setup!$B$26,INDEX(Customers!$G$6:$G$205,MATCH($C52,Customers!$A$6:$A$205,0))),Setup!$B$26))</f>
        <v/>
      </c>
      <c r="F52" s="41" t="str">
        <f aca="false">IF(OR($A52="",$B52=""),"",$B52+$E52)</f>
        <v/>
      </c>
      <c r="G52" s="38" t="str">
        <f aca="false">IF($A52="","",SUMIFS('Line Items'!$E$6:$E$1505,'Line Items'!$A$6:$A$1505,$A52))</f>
        <v/>
      </c>
      <c r="H52" s="42"/>
      <c r="I52" s="38" t="str">
        <f aca="false">IF($A52="","",ROUND((G52-N(H52))*Setup!$B$28,2))</f>
        <v/>
      </c>
      <c r="J52" s="38" t="str">
        <f aca="false">IF($A52="","",G52-N(H52)+I52)</f>
        <v/>
      </c>
      <c r="K52" s="38" t="str">
        <f aca="false">IF($A52="","",SUMIFS(Payments!$G$6:$G$1005,Payments!$C$6:$C$1005,$A52))</f>
        <v/>
      </c>
      <c r="L52" s="38" t="str">
        <f aca="false">IF($A52="","",ROUND(J52-K52,2))</f>
        <v/>
      </c>
      <c r="M52" s="39" t="str">
        <f aca="true">IF($A52="","",IF(OR(L52&lt;=0,F52=""),0,MAX(0,TODAY()-F52)))</f>
        <v/>
      </c>
      <c r="N52" s="8" t="str">
        <f aca="false">IF($A52="","",IF(J52&lt;=0,"Draft",IF(L52&lt;=0,"Paid",IF(M52&gt;0,"Overdue",IF(K52&gt;0,"Part-Paid","Unpaid")))))</f>
        <v/>
      </c>
      <c r="O52" s="7"/>
    </row>
    <row r="53" customFormat="false" ht="15" hidden="false" customHeight="false" outlineLevel="0" collapsed="false">
      <c r="A53" s="7"/>
      <c r="B53" s="40"/>
      <c r="C53" s="7"/>
      <c r="D53" s="8" t="str">
        <f aca="false">IF($A53="","",IFERROR(INDEX(Customers!$B$6:$B$205,MATCH($C53,Customers!$A$6:$A$205,0)),"Unknown customer"))</f>
        <v/>
      </c>
      <c r="E53" s="39" t="str">
        <f aca="false">IF($A53="","",IFERROR(IF(INDEX(Customers!$G$6:$G$205,MATCH($C53,Customers!$A$6:$A$205,0))="",Setup!$B$26,INDEX(Customers!$G$6:$G$205,MATCH($C53,Customers!$A$6:$A$205,0))),Setup!$B$26))</f>
        <v/>
      </c>
      <c r="F53" s="41" t="str">
        <f aca="false">IF(OR($A53="",$B53=""),"",$B53+$E53)</f>
        <v/>
      </c>
      <c r="G53" s="38" t="str">
        <f aca="false">IF($A53="","",SUMIFS('Line Items'!$E$6:$E$1505,'Line Items'!$A$6:$A$1505,$A53))</f>
        <v/>
      </c>
      <c r="H53" s="42"/>
      <c r="I53" s="38" t="str">
        <f aca="false">IF($A53="","",ROUND((G53-N(H53))*Setup!$B$28,2))</f>
        <v/>
      </c>
      <c r="J53" s="38" t="str">
        <f aca="false">IF($A53="","",G53-N(H53)+I53)</f>
        <v/>
      </c>
      <c r="K53" s="38" t="str">
        <f aca="false">IF($A53="","",SUMIFS(Payments!$G$6:$G$1005,Payments!$C$6:$C$1005,$A53))</f>
        <v/>
      </c>
      <c r="L53" s="38" t="str">
        <f aca="false">IF($A53="","",ROUND(J53-K53,2))</f>
        <v/>
      </c>
      <c r="M53" s="39" t="str">
        <f aca="true">IF($A53="","",IF(OR(L53&lt;=0,F53=""),0,MAX(0,TODAY()-F53)))</f>
        <v/>
      </c>
      <c r="N53" s="8" t="str">
        <f aca="false">IF($A53="","",IF(J53&lt;=0,"Draft",IF(L53&lt;=0,"Paid",IF(M53&gt;0,"Overdue",IF(K53&gt;0,"Part-Paid","Unpaid")))))</f>
        <v/>
      </c>
      <c r="O53" s="7"/>
    </row>
    <row r="54" customFormat="false" ht="15" hidden="false" customHeight="false" outlineLevel="0" collapsed="false">
      <c r="A54" s="7"/>
      <c r="B54" s="40"/>
      <c r="C54" s="7"/>
      <c r="D54" s="8" t="str">
        <f aca="false">IF($A54="","",IFERROR(INDEX(Customers!$B$6:$B$205,MATCH($C54,Customers!$A$6:$A$205,0)),"Unknown customer"))</f>
        <v/>
      </c>
      <c r="E54" s="39" t="str">
        <f aca="false">IF($A54="","",IFERROR(IF(INDEX(Customers!$G$6:$G$205,MATCH($C54,Customers!$A$6:$A$205,0))="",Setup!$B$26,INDEX(Customers!$G$6:$G$205,MATCH($C54,Customers!$A$6:$A$205,0))),Setup!$B$26))</f>
        <v/>
      </c>
      <c r="F54" s="41" t="str">
        <f aca="false">IF(OR($A54="",$B54=""),"",$B54+$E54)</f>
        <v/>
      </c>
      <c r="G54" s="38" t="str">
        <f aca="false">IF($A54="","",SUMIFS('Line Items'!$E$6:$E$1505,'Line Items'!$A$6:$A$1505,$A54))</f>
        <v/>
      </c>
      <c r="H54" s="42"/>
      <c r="I54" s="38" t="str">
        <f aca="false">IF($A54="","",ROUND((G54-N(H54))*Setup!$B$28,2))</f>
        <v/>
      </c>
      <c r="J54" s="38" t="str">
        <f aca="false">IF($A54="","",G54-N(H54)+I54)</f>
        <v/>
      </c>
      <c r="K54" s="38" t="str">
        <f aca="false">IF($A54="","",SUMIFS(Payments!$G$6:$G$1005,Payments!$C$6:$C$1005,$A54))</f>
        <v/>
      </c>
      <c r="L54" s="38" t="str">
        <f aca="false">IF($A54="","",ROUND(J54-K54,2))</f>
        <v/>
      </c>
      <c r="M54" s="39" t="str">
        <f aca="true">IF($A54="","",IF(OR(L54&lt;=0,F54=""),0,MAX(0,TODAY()-F54)))</f>
        <v/>
      </c>
      <c r="N54" s="8" t="str">
        <f aca="false">IF($A54="","",IF(J54&lt;=0,"Draft",IF(L54&lt;=0,"Paid",IF(M54&gt;0,"Overdue",IF(K54&gt;0,"Part-Paid","Unpaid")))))</f>
        <v/>
      </c>
      <c r="O54" s="7"/>
    </row>
    <row r="55" customFormat="false" ht="15" hidden="false" customHeight="false" outlineLevel="0" collapsed="false">
      <c r="A55" s="7"/>
      <c r="B55" s="40"/>
      <c r="C55" s="7"/>
      <c r="D55" s="8" t="str">
        <f aca="false">IF($A55="","",IFERROR(INDEX(Customers!$B$6:$B$205,MATCH($C55,Customers!$A$6:$A$205,0)),"Unknown customer"))</f>
        <v/>
      </c>
      <c r="E55" s="39" t="str">
        <f aca="false">IF($A55="","",IFERROR(IF(INDEX(Customers!$G$6:$G$205,MATCH($C55,Customers!$A$6:$A$205,0))="",Setup!$B$26,INDEX(Customers!$G$6:$G$205,MATCH($C55,Customers!$A$6:$A$205,0))),Setup!$B$26))</f>
        <v/>
      </c>
      <c r="F55" s="41" t="str">
        <f aca="false">IF(OR($A55="",$B55=""),"",$B55+$E55)</f>
        <v/>
      </c>
      <c r="G55" s="38" t="str">
        <f aca="false">IF($A55="","",SUMIFS('Line Items'!$E$6:$E$1505,'Line Items'!$A$6:$A$1505,$A55))</f>
        <v/>
      </c>
      <c r="H55" s="42"/>
      <c r="I55" s="38" t="str">
        <f aca="false">IF($A55="","",ROUND((G55-N(H55))*Setup!$B$28,2))</f>
        <v/>
      </c>
      <c r="J55" s="38" t="str">
        <f aca="false">IF($A55="","",G55-N(H55)+I55)</f>
        <v/>
      </c>
      <c r="K55" s="38" t="str">
        <f aca="false">IF($A55="","",SUMIFS(Payments!$G$6:$G$1005,Payments!$C$6:$C$1005,$A55))</f>
        <v/>
      </c>
      <c r="L55" s="38" t="str">
        <f aca="false">IF($A55="","",ROUND(J55-K55,2))</f>
        <v/>
      </c>
      <c r="M55" s="39" t="str">
        <f aca="true">IF($A55="","",IF(OR(L55&lt;=0,F55=""),0,MAX(0,TODAY()-F55)))</f>
        <v/>
      </c>
      <c r="N55" s="8" t="str">
        <f aca="false">IF($A55="","",IF(J55&lt;=0,"Draft",IF(L55&lt;=0,"Paid",IF(M55&gt;0,"Overdue",IF(K55&gt;0,"Part-Paid","Unpaid")))))</f>
        <v/>
      </c>
      <c r="O55" s="7"/>
    </row>
    <row r="56" customFormat="false" ht="15" hidden="false" customHeight="false" outlineLevel="0" collapsed="false">
      <c r="A56" s="7"/>
      <c r="B56" s="40"/>
      <c r="C56" s="7"/>
      <c r="D56" s="8" t="str">
        <f aca="false">IF($A56="","",IFERROR(INDEX(Customers!$B$6:$B$205,MATCH($C56,Customers!$A$6:$A$205,0)),"Unknown customer"))</f>
        <v/>
      </c>
      <c r="E56" s="39" t="str">
        <f aca="false">IF($A56="","",IFERROR(IF(INDEX(Customers!$G$6:$G$205,MATCH($C56,Customers!$A$6:$A$205,0))="",Setup!$B$26,INDEX(Customers!$G$6:$G$205,MATCH($C56,Customers!$A$6:$A$205,0))),Setup!$B$26))</f>
        <v/>
      </c>
      <c r="F56" s="41" t="str">
        <f aca="false">IF(OR($A56="",$B56=""),"",$B56+$E56)</f>
        <v/>
      </c>
      <c r="G56" s="38" t="str">
        <f aca="false">IF($A56="","",SUMIFS('Line Items'!$E$6:$E$1505,'Line Items'!$A$6:$A$1505,$A56))</f>
        <v/>
      </c>
      <c r="H56" s="42"/>
      <c r="I56" s="38" t="str">
        <f aca="false">IF($A56="","",ROUND((G56-N(H56))*Setup!$B$28,2))</f>
        <v/>
      </c>
      <c r="J56" s="38" t="str">
        <f aca="false">IF($A56="","",G56-N(H56)+I56)</f>
        <v/>
      </c>
      <c r="K56" s="38" t="str">
        <f aca="false">IF($A56="","",SUMIFS(Payments!$G$6:$G$1005,Payments!$C$6:$C$1005,$A56))</f>
        <v/>
      </c>
      <c r="L56" s="38" t="str">
        <f aca="false">IF($A56="","",ROUND(J56-K56,2))</f>
        <v/>
      </c>
      <c r="M56" s="39" t="str">
        <f aca="true">IF($A56="","",IF(OR(L56&lt;=0,F56=""),0,MAX(0,TODAY()-F56)))</f>
        <v/>
      </c>
      <c r="N56" s="8" t="str">
        <f aca="false">IF($A56="","",IF(J56&lt;=0,"Draft",IF(L56&lt;=0,"Paid",IF(M56&gt;0,"Overdue",IF(K56&gt;0,"Part-Paid","Unpaid")))))</f>
        <v/>
      </c>
      <c r="O56" s="7"/>
    </row>
    <row r="57" customFormat="false" ht="15" hidden="false" customHeight="false" outlineLevel="0" collapsed="false">
      <c r="A57" s="7"/>
      <c r="B57" s="40"/>
      <c r="C57" s="7"/>
      <c r="D57" s="8" t="str">
        <f aca="false">IF($A57="","",IFERROR(INDEX(Customers!$B$6:$B$205,MATCH($C57,Customers!$A$6:$A$205,0)),"Unknown customer"))</f>
        <v/>
      </c>
      <c r="E57" s="39" t="str">
        <f aca="false">IF($A57="","",IFERROR(IF(INDEX(Customers!$G$6:$G$205,MATCH($C57,Customers!$A$6:$A$205,0))="",Setup!$B$26,INDEX(Customers!$G$6:$G$205,MATCH($C57,Customers!$A$6:$A$205,0))),Setup!$B$26))</f>
        <v/>
      </c>
      <c r="F57" s="41" t="str">
        <f aca="false">IF(OR($A57="",$B57=""),"",$B57+$E57)</f>
        <v/>
      </c>
      <c r="G57" s="38" t="str">
        <f aca="false">IF($A57="","",SUMIFS('Line Items'!$E$6:$E$1505,'Line Items'!$A$6:$A$1505,$A57))</f>
        <v/>
      </c>
      <c r="H57" s="42"/>
      <c r="I57" s="38" t="str">
        <f aca="false">IF($A57="","",ROUND((G57-N(H57))*Setup!$B$28,2))</f>
        <v/>
      </c>
      <c r="J57" s="38" t="str">
        <f aca="false">IF($A57="","",G57-N(H57)+I57)</f>
        <v/>
      </c>
      <c r="K57" s="38" t="str">
        <f aca="false">IF($A57="","",SUMIFS(Payments!$G$6:$G$1005,Payments!$C$6:$C$1005,$A57))</f>
        <v/>
      </c>
      <c r="L57" s="38" t="str">
        <f aca="false">IF($A57="","",ROUND(J57-K57,2))</f>
        <v/>
      </c>
      <c r="M57" s="39" t="str">
        <f aca="true">IF($A57="","",IF(OR(L57&lt;=0,F57=""),0,MAX(0,TODAY()-F57)))</f>
        <v/>
      </c>
      <c r="N57" s="8" t="str">
        <f aca="false">IF($A57="","",IF(J57&lt;=0,"Draft",IF(L57&lt;=0,"Paid",IF(M57&gt;0,"Overdue",IF(K57&gt;0,"Part-Paid","Unpaid")))))</f>
        <v/>
      </c>
      <c r="O57" s="7"/>
    </row>
    <row r="58" customFormat="false" ht="15" hidden="false" customHeight="false" outlineLevel="0" collapsed="false">
      <c r="A58" s="7"/>
      <c r="B58" s="40"/>
      <c r="C58" s="7"/>
      <c r="D58" s="8" t="str">
        <f aca="false">IF($A58="","",IFERROR(INDEX(Customers!$B$6:$B$205,MATCH($C58,Customers!$A$6:$A$205,0)),"Unknown customer"))</f>
        <v/>
      </c>
      <c r="E58" s="39" t="str">
        <f aca="false">IF($A58="","",IFERROR(IF(INDEX(Customers!$G$6:$G$205,MATCH($C58,Customers!$A$6:$A$205,0))="",Setup!$B$26,INDEX(Customers!$G$6:$G$205,MATCH($C58,Customers!$A$6:$A$205,0))),Setup!$B$26))</f>
        <v/>
      </c>
      <c r="F58" s="41" t="str">
        <f aca="false">IF(OR($A58="",$B58=""),"",$B58+$E58)</f>
        <v/>
      </c>
      <c r="G58" s="38" t="str">
        <f aca="false">IF($A58="","",SUMIFS('Line Items'!$E$6:$E$1505,'Line Items'!$A$6:$A$1505,$A58))</f>
        <v/>
      </c>
      <c r="H58" s="42"/>
      <c r="I58" s="38" t="str">
        <f aca="false">IF($A58="","",ROUND((G58-N(H58))*Setup!$B$28,2))</f>
        <v/>
      </c>
      <c r="J58" s="38" t="str">
        <f aca="false">IF($A58="","",G58-N(H58)+I58)</f>
        <v/>
      </c>
      <c r="K58" s="38" t="str">
        <f aca="false">IF($A58="","",SUMIFS(Payments!$G$6:$G$1005,Payments!$C$6:$C$1005,$A58))</f>
        <v/>
      </c>
      <c r="L58" s="38" t="str">
        <f aca="false">IF($A58="","",ROUND(J58-K58,2))</f>
        <v/>
      </c>
      <c r="M58" s="39" t="str">
        <f aca="true">IF($A58="","",IF(OR(L58&lt;=0,F58=""),0,MAX(0,TODAY()-F58)))</f>
        <v/>
      </c>
      <c r="N58" s="8" t="str">
        <f aca="false">IF($A58="","",IF(J58&lt;=0,"Draft",IF(L58&lt;=0,"Paid",IF(M58&gt;0,"Overdue",IF(K58&gt;0,"Part-Paid","Unpaid")))))</f>
        <v/>
      </c>
      <c r="O58" s="7"/>
    </row>
    <row r="59" customFormat="false" ht="15" hidden="false" customHeight="false" outlineLevel="0" collapsed="false">
      <c r="A59" s="7"/>
      <c r="B59" s="40"/>
      <c r="C59" s="7"/>
      <c r="D59" s="8" t="str">
        <f aca="false">IF($A59="","",IFERROR(INDEX(Customers!$B$6:$B$205,MATCH($C59,Customers!$A$6:$A$205,0)),"Unknown customer"))</f>
        <v/>
      </c>
      <c r="E59" s="39" t="str">
        <f aca="false">IF($A59="","",IFERROR(IF(INDEX(Customers!$G$6:$G$205,MATCH($C59,Customers!$A$6:$A$205,0))="",Setup!$B$26,INDEX(Customers!$G$6:$G$205,MATCH($C59,Customers!$A$6:$A$205,0))),Setup!$B$26))</f>
        <v/>
      </c>
      <c r="F59" s="41" t="str">
        <f aca="false">IF(OR($A59="",$B59=""),"",$B59+$E59)</f>
        <v/>
      </c>
      <c r="G59" s="38" t="str">
        <f aca="false">IF($A59="","",SUMIFS('Line Items'!$E$6:$E$1505,'Line Items'!$A$6:$A$1505,$A59))</f>
        <v/>
      </c>
      <c r="H59" s="42"/>
      <c r="I59" s="38" t="str">
        <f aca="false">IF($A59="","",ROUND((G59-N(H59))*Setup!$B$28,2))</f>
        <v/>
      </c>
      <c r="J59" s="38" t="str">
        <f aca="false">IF($A59="","",G59-N(H59)+I59)</f>
        <v/>
      </c>
      <c r="K59" s="38" t="str">
        <f aca="false">IF($A59="","",SUMIFS(Payments!$G$6:$G$1005,Payments!$C$6:$C$1005,$A59))</f>
        <v/>
      </c>
      <c r="L59" s="38" t="str">
        <f aca="false">IF($A59="","",ROUND(J59-K59,2))</f>
        <v/>
      </c>
      <c r="M59" s="39" t="str">
        <f aca="true">IF($A59="","",IF(OR(L59&lt;=0,F59=""),0,MAX(0,TODAY()-F59)))</f>
        <v/>
      </c>
      <c r="N59" s="8" t="str">
        <f aca="false">IF($A59="","",IF(J59&lt;=0,"Draft",IF(L59&lt;=0,"Paid",IF(M59&gt;0,"Overdue",IF(K59&gt;0,"Part-Paid","Unpaid")))))</f>
        <v/>
      </c>
      <c r="O59" s="7"/>
    </row>
    <row r="60" customFormat="false" ht="15" hidden="false" customHeight="false" outlineLevel="0" collapsed="false">
      <c r="A60" s="7"/>
      <c r="B60" s="40"/>
      <c r="C60" s="7"/>
      <c r="D60" s="8" t="str">
        <f aca="false">IF($A60="","",IFERROR(INDEX(Customers!$B$6:$B$205,MATCH($C60,Customers!$A$6:$A$205,0)),"Unknown customer"))</f>
        <v/>
      </c>
      <c r="E60" s="39" t="str">
        <f aca="false">IF($A60="","",IFERROR(IF(INDEX(Customers!$G$6:$G$205,MATCH($C60,Customers!$A$6:$A$205,0))="",Setup!$B$26,INDEX(Customers!$G$6:$G$205,MATCH($C60,Customers!$A$6:$A$205,0))),Setup!$B$26))</f>
        <v/>
      </c>
      <c r="F60" s="41" t="str">
        <f aca="false">IF(OR($A60="",$B60=""),"",$B60+$E60)</f>
        <v/>
      </c>
      <c r="G60" s="38" t="str">
        <f aca="false">IF($A60="","",SUMIFS('Line Items'!$E$6:$E$1505,'Line Items'!$A$6:$A$1505,$A60))</f>
        <v/>
      </c>
      <c r="H60" s="42"/>
      <c r="I60" s="38" t="str">
        <f aca="false">IF($A60="","",ROUND((G60-N(H60))*Setup!$B$28,2))</f>
        <v/>
      </c>
      <c r="J60" s="38" t="str">
        <f aca="false">IF($A60="","",G60-N(H60)+I60)</f>
        <v/>
      </c>
      <c r="K60" s="38" t="str">
        <f aca="false">IF($A60="","",SUMIFS(Payments!$G$6:$G$1005,Payments!$C$6:$C$1005,$A60))</f>
        <v/>
      </c>
      <c r="L60" s="38" t="str">
        <f aca="false">IF($A60="","",ROUND(J60-K60,2))</f>
        <v/>
      </c>
      <c r="M60" s="39" t="str">
        <f aca="true">IF($A60="","",IF(OR(L60&lt;=0,F60=""),0,MAX(0,TODAY()-F60)))</f>
        <v/>
      </c>
      <c r="N60" s="8" t="str">
        <f aca="false">IF($A60="","",IF(J60&lt;=0,"Draft",IF(L60&lt;=0,"Paid",IF(M60&gt;0,"Overdue",IF(K60&gt;0,"Part-Paid","Unpaid")))))</f>
        <v/>
      </c>
      <c r="O60" s="7"/>
    </row>
    <row r="61" customFormat="false" ht="15" hidden="false" customHeight="false" outlineLevel="0" collapsed="false">
      <c r="A61" s="7"/>
      <c r="B61" s="40"/>
      <c r="C61" s="7"/>
      <c r="D61" s="8" t="str">
        <f aca="false">IF($A61="","",IFERROR(INDEX(Customers!$B$6:$B$205,MATCH($C61,Customers!$A$6:$A$205,0)),"Unknown customer"))</f>
        <v/>
      </c>
      <c r="E61" s="39" t="str">
        <f aca="false">IF($A61="","",IFERROR(IF(INDEX(Customers!$G$6:$G$205,MATCH($C61,Customers!$A$6:$A$205,0))="",Setup!$B$26,INDEX(Customers!$G$6:$G$205,MATCH($C61,Customers!$A$6:$A$205,0))),Setup!$B$26))</f>
        <v/>
      </c>
      <c r="F61" s="41" t="str">
        <f aca="false">IF(OR($A61="",$B61=""),"",$B61+$E61)</f>
        <v/>
      </c>
      <c r="G61" s="38" t="str">
        <f aca="false">IF($A61="","",SUMIFS('Line Items'!$E$6:$E$1505,'Line Items'!$A$6:$A$1505,$A61))</f>
        <v/>
      </c>
      <c r="H61" s="42"/>
      <c r="I61" s="38" t="str">
        <f aca="false">IF($A61="","",ROUND((G61-N(H61))*Setup!$B$28,2))</f>
        <v/>
      </c>
      <c r="J61" s="38" t="str">
        <f aca="false">IF($A61="","",G61-N(H61)+I61)</f>
        <v/>
      </c>
      <c r="K61" s="38" t="str">
        <f aca="false">IF($A61="","",SUMIFS(Payments!$G$6:$G$1005,Payments!$C$6:$C$1005,$A61))</f>
        <v/>
      </c>
      <c r="L61" s="38" t="str">
        <f aca="false">IF($A61="","",ROUND(J61-K61,2))</f>
        <v/>
      </c>
      <c r="M61" s="39" t="str">
        <f aca="true">IF($A61="","",IF(OR(L61&lt;=0,F61=""),0,MAX(0,TODAY()-F61)))</f>
        <v/>
      </c>
      <c r="N61" s="8" t="str">
        <f aca="false">IF($A61="","",IF(J61&lt;=0,"Draft",IF(L61&lt;=0,"Paid",IF(M61&gt;0,"Overdue",IF(K61&gt;0,"Part-Paid","Unpaid")))))</f>
        <v/>
      </c>
      <c r="O61" s="7"/>
    </row>
    <row r="62" customFormat="false" ht="15" hidden="false" customHeight="false" outlineLevel="0" collapsed="false">
      <c r="A62" s="7"/>
      <c r="B62" s="40"/>
      <c r="C62" s="7"/>
      <c r="D62" s="8" t="str">
        <f aca="false">IF($A62="","",IFERROR(INDEX(Customers!$B$6:$B$205,MATCH($C62,Customers!$A$6:$A$205,0)),"Unknown customer"))</f>
        <v/>
      </c>
      <c r="E62" s="39" t="str">
        <f aca="false">IF($A62="","",IFERROR(IF(INDEX(Customers!$G$6:$G$205,MATCH($C62,Customers!$A$6:$A$205,0))="",Setup!$B$26,INDEX(Customers!$G$6:$G$205,MATCH($C62,Customers!$A$6:$A$205,0))),Setup!$B$26))</f>
        <v/>
      </c>
      <c r="F62" s="41" t="str">
        <f aca="false">IF(OR($A62="",$B62=""),"",$B62+$E62)</f>
        <v/>
      </c>
      <c r="G62" s="38" t="str">
        <f aca="false">IF($A62="","",SUMIFS('Line Items'!$E$6:$E$1505,'Line Items'!$A$6:$A$1505,$A62))</f>
        <v/>
      </c>
      <c r="H62" s="42"/>
      <c r="I62" s="38" t="str">
        <f aca="false">IF($A62="","",ROUND((G62-N(H62))*Setup!$B$28,2))</f>
        <v/>
      </c>
      <c r="J62" s="38" t="str">
        <f aca="false">IF($A62="","",G62-N(H62)+I62)</f>
        <v/>
      </c>
      <c r="K62" s="38" t="str">
        <f aca="false">IF($A62="","",SUMIFS(Payments!$G$6:$G$1005,Payments!$C$6:$C$1005,$A62))</f>
        <v/>
      </c>
      <c r="L62" s="38" t="str">
        <f aca="false">IF($A62="","",ROUND(J62-K62,2))</f>
        <v/>
      </c>
      <c r="M62" s="39" t="str">
        <f aca="true">IF($A62="","",IF(OR(L62&lt;=0,F62=""),0,MAX(0,TODAY()-F62)))</f>
        <v/>
      </c>
      <c r="N62" s="8" t="str">
        <f aca="false">IF($A62="","",IF(J62&lt;=0,"Draft",IF(L62&lt;=0,"Paid",IF(M62&gt;0,"Overdue",IF(K62&gt;0,"Part-Paid","Unpaid")))))</f>
        <v/>
      </c>
      <c r="O62" s="7"/>
    </row>
    <row r="63" customFormat="false" ht="15" hidden="false" customHeight="false" outlineLevel="0" collapsed="false">
      <c r="A63" s="7"/>
      <c r="B63" s="40"/>
      <c r="C63" s="7"/>
      <c r="D63" s="8" t="str">
        <f aca="false">IF($A63="","",IFERROR(INDEX(Customers!$B$6:$B$205,MATCH($C63,Customers!$A$6:$A$205,0)),"Unknown customer"))</f>
        <v/>
      </c>
      <c r="E63" s="39" t="str">
        <f aca="false">IF($A63="","",IFERROR(IF(INDEX(Customers!$G$6:$G$205,MATCH($C63,Customers!$A$6:$A$205,0))="",Setup!$B$26,INDEX(Customers!$G$6:$G$205,MATCH($C63,Customers!$A$6:$A$205,0))),Setup!$B$26))</f>
        <v/>
      </c>
      <c r="F63" s="41" t="str">
        <f aca="false">IF(OR($A63="",$B63=""),"",$B63+$E63)</f>
        <v/>
      </c>
      <c r="G63" s="38" t="str">
        <f aca="false">IF($A63="","",SUMIFS('Line Items'!$E$6:$E$1505,'Line Items'!$A$6:$A$1505,$A63))</f>
        <v/>
      </c>
      <c r="H63" s="42"/>
      <c r="I63" s="38" t="str">
        <f aca="false">IF($A63="","",ROUND((G63-N(H63))*Setup!$B$28,2))</f>
        <v/>
      </c>
      <c r="J63" s="38" t="str">
        <f aca="false">IF($A63="","",G63-N(H63)+I63)</f>
        <v/>
      </c>
      <c r="K63" s="38" t="str">
        <f aca="false">IF($A63="","",SUMIFS(Payments!$G$6:$G$1005,Payments!$C$6:$C$1005,$A63))</f>
        <v/>
      </c>
      <c r="L63" s="38" t="str">
        <f aca="false">IF($A63="","",ROUND(J63-K63,2))</f>
        <v/>
      </c>
      <c r="M63" s="39" t="str">
        <f aca="true">IF($A63="","",IF(OR(L63&lt;=0,F63=""),0,MAX(0,TODAY()-F63)))</f>
        <v/>
      </c>
      <c r="N63" s="8" t="str">
        <f aca="false">IF($A63="","",IF(J63&lt;=0,"Draft",IF(L63&lt;=0,"Paid",IF(M63&gt;0,"Overdue",IF(K63&gt;0,"Part-Paid","Unpaid")))))</f>
        <v/>
      </c>
      <c r="O63" s="7"/>
    </row>
    <row r="64" customFormat="false" ht="15" hidden="false" customHeight="false" outlineLevel="0" collapsed="false">
      <c r="A64" s="7"/>
      <c r="B64" s="40"/>
      <c r="C64" s="7"/>
      <c r="D64" s="8" t="str">
        <f aca="false">IF($A64="","",IFERROR(INDEX(Customers!$B$6:$B$205,MATCH($C64,Customers!$A$6:$A$205,0)),"Unknown customer"))</f>
        <v/>
      </c>
      <c r="E64" s="39" t="str">
        <f aca="false">IF($A64="","",IFERROR(IF(INDEX(Customers!$G$6:$G$205,MATCH($C64,Customers!$A$6:$A$205,0))="",Setup!$B$26,INDEX(Customers!$G$6:$G$205,MATCH($C64,Customers!$A$6:$A$205,0))),Setup!$B$26))</f>
        <v/>
      </c>
      <c r="F64" s="41" t="str">
        <f aca="false">IF(OR($A64="",$B64=""),"",$B64+$E64)</f>
        <v/>
      </c>
      <c r="G64" s="38" t="str">
        <f aca="false">IF($A64="","",SUMIFS('Line Items'!$E$6:$E$1505,'Line Items'!$A$6:$A$1505,$A64))</f>
        <v/>
      </c>
      <c r="H64" s="42"/>
      <c r="I64" s="38" t="str">
        <f aca="false">IF($A64="","",ROUND((G64-N(H64))*Setup!$B$28,2))</f>
        <v/>
      </c>
      <c r="J64" s="38" t="str">
        <f aca="false">IF($A64="","",G64-N(H64)+I64)</f>
        <v/>
      </c>
      <c r="K64" s="38" t="str">
        <f aca="false">IF($A64="","",SUMIFS(Payments!$G$6:$G$1005,Payments!$C$6:$C$1005,$A64))</f>
        <v/>
      </c>
      <c r="L64" s="38" t="str">
        <f aca="false">IF($A64="","",ROUND(J64-K64,2))</f>
        <v/>
      </c>
      <c r="M64" s="39" t="str">
        <f aca="true">IF($A64="","",IF(OR(L64&lt;=0,F64=""),0,MAX(0,TODAY()-F64)))</f>
        <v/>
      </c>
      <c r="N64" s="8" t="str">
        <f aca="false">IF($A64="","",IF(J64&lt;=0,"Draft",IF(L64&lt;=0,"Paid",IF(M64&gt;0,"Overdue",IF(K64&gt;0,"Part-Paid","Unpaid")))))</f>
        <v/>
      </c>
      <c r="O64" s="7"/>
    </row>
    <row r="65" customFormat="false" ht="15" hidden="false" customHeight="false" outlineLevel="0" collapsed="false">
      <c r="A65" s="7"/>
      <c r="B65" s="40"/>
      <c r="C65" s="7"/>
      <c r="D65" s="8" t="str">
        <f aca="false">IF($A65="","",IFERROR(INDEX(Customers!$B$6:$B$205,MATCH($C65,Customers!$A$6:$A$205,0)),"Unknown customer"))</f>
        <v/>
      </c>
      <c r="E65" s="39" t="str">
        <f aca="false">IF($A65="","",IFERROR(IF(INDEX(Customers!$G$6:$G$205,MATCH($C65,Customers!$A$6:$A$205,0))="",Setup!$B$26,INDEX(Customers!$G$6:$G$205,MATCH($C65,Customers!$A$6:$A$205,0))),Setup!$B$26))</f>
        <v/>
      </c>
      <c r="F65" s="41" t="str">
        <f aca="false">IF(OR($A65="",$B65=""),"",$B65+$E65)</f>
        <v/>
      </c>
      <c r="G65" s="38" t="str">
        <f aca="false">IF($A65="","",SUMIFS('Line Items'!$E$6:$E$1505,'Line Items'!$A$6:$A$1505,$A65))</f>
        <v/>
      </c>
      <c r="H65" s="42"/>
      <c r="I65" s="38" t="str">
        <f aca="false">IF($A65="","",ROUND((G65-N(H65))*Setup!$B$28,2))</f>
        <v/>
      </c>
      <c r="J65" s="38" t="str">
        <f aca="false">IF($A65="","",G65-N(H65)+I65)</f>
        <v/>
      </c>
      <c r="K65" s="38" t="str">
        <f aca="false">IF($A65="","",SUMIFS(Payments!$G$6:$G$1005,Payments!$C$6:$C$1005,$A65))</f>
        <v/>
      </c>
      <c r="L65" s="38" t="str">
        <f aca="false">IF($A65="","",ROUND(J65-K65,2))</f>
        <v/>
      </c>
      <c r="M65" s="39" t="str">
        <f aca="true">IF($A65="","",IF(OR(L65&lt;=0,F65=""),0,MAX(0,TODAY()-F65)))</f>
        <v/>
      </c>
      <c r="N65" s="8" t="str">
        <f aca="false">IF($A65="","",IF(J65&lt;=0,"Draft",IF(L65&lt;=0,"Paid",IF(M65&gt;0,"Overdue",IF(K65&gt;0,"Part-Paid","Unpaid")))))</f>
        <v/>
      </c>
      <c r="O65" s="7"/>
    </row>
    <row r="66" customFormat="false" ht="15" hidden="false" customHeight="false" outlineLevel="0" collapsed="false">
      <c r="A66" s="7"/>
      <c r="B66" s="40"/>
      <c r="C66" s="7"/>
      <c r="D66" s="8" t="str">
        <f aca="false">IF($A66="","",IFERROR(INDEX(Customers!$B$6:$B$205,MATCH($C66,Customers!$A$6:$A$205,0)),"Unknown customer"))</f>
        <v/>
      </c>
      <c r="E66" s="39" t="str">
        <f aca="false">IF($A66="","",IFERROR(IF(INDEX(Customers!$G$6:$G$205,MATCH($C66,Customers!$A$6:$A$205,0))="",Setup!$B$26,INDEX(Customers!$G$6:$G$205,MATCH($C66,Customers!$A$6:$A$205,0))),Setup!$B$26))</f>
        <v/>
      </c>
      <c r="F66" s="41" t="str">
        <f aca="false">IF(OR($A66="",$B66=""),"",$B66+$E66)</f>
        <v/>
      </c>
      <c r="G66" s="38" t="str">
        <f aca="false">IF($A66="","",SUMIFS('Line Items'!$E$6:$E$1505,'Line Items'!$A$6:$A$1505,$A66))</f>
        <v/>
      </c>
      <c r="H66" s="42"/>
      <c r="I66" s="38" t="str">
        <f aca="false">IF($A66="","",ROUND((G66-N(H66))*Setup!$B$28,2))</f>
        <v/>
      </c>
      <c r="J66" s="38" t="str">
        <f aca="false">IF($A66="","",G66-N(H66)+I66)</f>
        <v/>
      </c>
      <c r="K66" s="38" t="str">
        <f aca="false">IF($A66="","",SUMIFS(Payments!$G$6:$G$1005,Payments!$C$6:$C$1005,$A66))</f>
        <v/>
      </c>
      <c r="L66" s="38" t="str">
        <f aca="false">IF($A66="","",ROUND(J66-K66,2))</f>
        <v/>
      </c>
      <c r="M66" s="39" t="str">
        <f aca="true">IF($A66="","",IF(OR(L66&lt;=0,F66=""),0,MAX(0,TODAY()-F66)))</f>
        <v/>
      </c>
      <c r="N66" s="8" t="str">
        <f aca="false">IF($A66="","",IF(J66&lt;=0,"Draft",IF(L66&lt;=0,"Paid",IF(M66&gt;0,"Overdue",IF(K66&gt;0,"Part-Paid","Unpaid")))))</f>
        <v/>
      </c>
      <c r="O66" s="7"/>
    </row>
    <row r="67" customFormat="false" ht="15" hidden="false" customHeight="false" outlineLevel="0" collapsed="false">
      <c r="A67" s="7"/>
      <c r="B67" s="40"/>
      <c r="C67" s="7"/>
      <c r="D67" s="8" t="str">
        <f aca="false">IF($A67="","",IFERROR(INDEX(Customers!$B$6:$B$205,MATCH($C67,Customers!$A$6:$A$205,0)),"Unknown customer"))</f>
        <v/>
      </c>
      <c r="E67" s="39" t="str">
        <f aca="false">IF($A67="","",IFERROR(IF(INDEX(Customers!$G$6:$G$205,MATCH($C67,Customers!$A$6:$A$205,0))="",Setup!$B$26,INDEX(Customers!$G$6:$G$205,MATCH($C67,Customers!$A$6:$A$205,0))),Setup!$B$26))</f>
        <v/>
      </c>
      <c r="F67" s="41" t="str">
        <f aca="false">IF(OR($A67="",$B67=""),"",$B67+$E67)</f>
        <v/>
      </c>
      <c r="G67" s="38" t="str">
        <f aca="false">IF($A67="","",SUMIFS('Line Items'!$E$6:$E$1505,'Line Items'!$A$6:$A$1505,$A67))</f>
        <v/>
      </c>
      <c r="H67" s="42"/>
      <c r="I67" s="38" t="str">
        <f aca="false">IF($A67="","",ROUND((G67-N(H67))*Setup!$B$28,2))</f>
        <v/>
      </c>
      <c r="J67" s="38" t="str">
        <f aca="false">IF($A67="","",G67-N(H67)+I67)</f>
        <v/>
      </c>
      <c r="K67" s="38" t="str">
        <f aca="false">IF($A67="","",SUMIFS(Payments!$G$6:$G$1005,Payments!$C$6:$C$1005,$A67))</f>
        <v/>
      </c>
      <c r="L67" s="38" t="str">
        <f aca="false">IF($A67="","",ROUND(J67-K67,2))</f>
        <v/>
      </c>
      <c r="M67" s="39" t="str">
        <f aca="true">IF($A67="","",IF(OR(L67&lt;=0,F67=""),0,MAX(0,TODAY()-F67)))</f>
        <v/>
      </c>
      <c r="N67" s="8" t="str">
        <f aca="false">IF($A67="","",IF(J67&lt;=0,"Draft",IF(L67&lt;=0,"Paid",IF(M67&gt;0,"Overdue",IF(K67&gt;0,"Part-Paid","Unpaid")))))</f>
        <v/>
      </c>
      <c r="O67" s="7"/>
    </row>
    <row r="68" customFormat="false" ht="15" hidden="false" customHeight="false" outlineLevel="0" collapsed="false">
      <c r="A68" s="7"/>
      <c r="B68" s="40"/>
      <c r="C68" s="7"/>
      <c r="D68" s="8" t="str">
        <f aca="false">IF($A68="","",IFERROR(INDEX(Customers!$B$6:$B$205,MATCH($C68,Customers!$A$6:$A$205,0)),"Unknown customer"))</f>
        <v/>
      </c>
      <c r="E68" s="39" t="str">
        <f aca="false">IF($A68="","",IFERROR(IF(INDEX(Customers!$G$6:$G$205,MATCH($C68,Customers!$A$6:$A$205,0))="",Setup!$B$26,INDEX(Customers!$G$6:$G$205,MATCH($C68,Customers!$A$6:$A$205,0))),Setup!$B$26))</f>
        <v/>
      </c>
      <c r="F68" s="41" t="str">
        <f aca="false">IF(OR($A68="",$B68=""),"",$B68+$E68)</f>
        <v/>
      </c>
      <c r="G68" s="38" t="str">
        <f aca="false">IF($A68="","",SUMIFS('Line Items'!$E$6:$E$1505,'Line Items'!$A$6:$A$1505,$A68))</f>
        <v/>
      </c>
      <c r="H68" s="42"/>
      <c r="I68" s="38" t="str">
        <f aca="false">IF($A68="","",ROUND((G68-N(H68))*Setup!$B$28,2))</f>
        <v/>
      </c>
      <c r="J68" s="38" t="str">
        <f aca="false">IF($A68="","",G68-N(H68)+I68)</f>
        <v/>
      </c>
      <c r="K68" s="38" t="str">
        <f aca="false">IF($A68="","",SUMIFS(Payments!$G$6:$G$1005,Payments!$C$6:$C$1005,$A68))</f>
        <v/>
      </c>
      <c r="L68" s="38" t="str">
        <f aca="false">IF($A68="","",ROUND(J68-K68,2))</f>
        <v/>
      </c>
      <c r="M68" s="39" t="str">
        <f aca="true">IF($A68="","",IF(OR(L68&lt;=0,F68=""),0,MAX(0,TODAY()-F68)))</f>
        <v/>
      </c>
      <c r="N68" s="8" t="str">
        <f aca="false">IF($A68="","",IF(J68&lt;=0,"Draft",IF(L68&lt;=0,"Paid",IF(M68&gt;0,"Overdue",IF(K68&gt;0,"Part-Paid","Unpaid")))))</f>
        <v/>
      </c>
      <c r="O68" s="7"/>
    </row>
    <row r="69" customFormat="false" ht="15" hidden="false" customHeight="false" outlineLevel="0" collapsed="false">
      <c r="A69" s="7"/>
      <c r="B69" s="40"/>
      <c r="C69" s="7"/>
      <c r="D69" s="8" t="str">
        <f aca="false">IF($A69="","",IFERROR(INDEX(Customers!$B$6:$B$205,MATCH($C69,Customers!$A$6:$A$205,0)),"Unknown customer"))</f>
        <v/>
      </c>
      <c r="E69" s="39" t="str">
        <f aca="false">IF($A69="","",IFERROR(IF(INDEX(Customers!$G$6:$G$205,MATCH($C69,Customers!$A$6:$A$205,0))="",Setup!$B$26,INDEX(Customers!$G$6:$G$205,MATCH($C69,Customers!$A$6:$A$205,0))),Setup!$B$26))</f>
        <v/>
      </c>
      <c r="F69" s="41" t="str">
        <f aca="false">IF(OR($A69="",$B69=""),"",$B69+$E69)</f>
        <v/>
      </c>
      <c r="G69" s="38" t="str">
        <f aca="false">IF($A69="","",SUMIFS('Line Items'!$E$6:$E$1505,'Line Items'!$A$6:$A$1505,$A69))</f>
        <v/>
      </c>
      <c r="H69" s="42"/>
      <c r="I69" s="38" t="str">
        <f aca="false">IF($A69="","",ROUND((G69-N(H69))*Setup!$B$28,2))</f>
        <v/>
      </c>
      <c r="J69" s="38" t="str">
        <f aca="false">IF($A69="","",G69-N(H69)+I69)</f>
        <v/>
      </c>
      <c r="K69" s="38" t="str">
        <f aca="false">IF($A69="","",SUMIFS(Payments!$G$6:$G$1005,Payments!$C$6:$C$1005,$A69))</f>
        <v/>
      </c>
      <c r="L69" s="38" t="str">
        <f aca="false">IF($A69="","",ROUND(J69-K69,2))</f>
        <v/>
      </c>
      <c r="M69" s="39" t="str">
        <f aca="true">IF($A69="","",IF(OR(L69&lt;=0,F69=""),0,MAX(0,TODAY()-F69)))</f>
        <v/>
      </c>
      <c r="N69" s="8" t="str">
        <f aca="false">IF($A69="","",IF(J69&lt;=0,"Draft",IF(L69&lt;=0,"Paid",IF(M69&gt;0,"Overdue",IF(K69&gt;0,"Part-Paid","Unpaid")))))</f>
        <v/>
      </c>
      <c r="O69" s="7"/>
    </row>
    <row r="70" customFormat="false" ht="15" hidden="false" customHeight="false" outlineLevel="0" collapsed="false">
      <c r="A70" s="7"/>
      <c r="B70" s="40"/>
      <c r="C70" s="7"/>
      <c r="D70" s="8" t="str">
        <f aca="false">IF($A70="","",IFERROR(INDEX(Customers!$B$6:$B$205,MATCH($C70,Customers!$A$6:$A$205,0)),"Unknown customer"))</f>
        <v/>
      </c>
      <c r="E70" s="39" t="str">
        <f aca="false">IF($A70="","",IFERROR(IF(INDEX(Customers!$G$6:$G$205,MATCH($C70,Customers!$A$6:$A$205,0))="",Setup!$B$26,INDEX(Customers!$G$6:$G$205,MATCH($C70,Customers!$A$6:$A$205,0))),Setup!$B$26))</f>
        <v/>
      </c>
      <c r="F70" s="41" t="str">
        <f aca="false">IF(OR($A70="",$B70=""),"",$B70+$E70)</f>
        <v/>
      </c>
      <c r="G70" s="38" t="str">
        <f aca="false">IF($A70="","",SUMIFS('Line Items'!$E$6:$E$1505,'Line Items'!$A$6:$A$1505,$A70))</f>
        <v/>
      </c>
      <c r="H70" s="42"/>
      <c r="I70" s="38" t="str">
        <f aca="false">IF($A70="","",ROUND((G70-N(H70))*Setup!$B$28,2))</f>
        <v/>
      </c>
      <c r="J70" s="38" t="str">
        <f aca="false">IF($A70="","",G70-N(H70)+I70)</f>
        <v/>
      </c>
      <c r="K70" s="38" t="str">
        <f aca="false">IF($A70="","",SUMIFS(Payments!$G$6:$G$1005,Payments!$C$6:$C$1005,$A70))</f>
        <v/>
      </c>
      <c r="L70" s="38" t="str">
        <f aca="false">IF($A70="","",ROUND(J70-K70,2))</f>
        <v/>
      </c>
      <c r="M70" s="39" t="str">
        <f aca="true">IF($A70="","",IF(OR(L70&lt;=0,F70=""),0,MAX(0,TODAY()-F70)))</f>
        <v/>
      </c>
      <c r="N70" s="8" t="str">
        <f aca="false">IF($A70="","",IF(J70&lt;=0,"Draft",IF(L70&lt;=0,"Paid",IF(M70&gt;0,"Overdue",IF(K70&gt;0,"Part-Paid","Unpaid")))))</f>
        <v/>
      </c>
      <c r="O70" s="7"/>
    </row>
    <row r="71" customFormat="false" ht="15" hidden="false" customHeight="false" outlineLevel="0" collapsed="false">
      <c r="A71" s="7"/>
      <c r="B71" s="40"/>
      <c r="C71" s="7"/>
      <c r="D71" s="8" t="str">
        <f aca="false">IF($A71="","",IFERROR(INDEX(Customers!$B$6:$B$205,MATCH($C71,Customers!$A$6:$A$205,0)),"Unknown customer"))</f>
        <v/>
      </c>
      <c r="E71" s="39" t="str">
        <f aca="false">IF($A71="","",IFERROR(IF(INDEX(Customers!$G$6:$G$205,MATCH($C71,Customers!$A$6:$A$205,0))="",Setup!$B$26,INDEX(Customers!$G$6:$G$205,MATCH($C71,Customers!$A$6:$A$205,0))),Setup!$B$26))</f>
        <v/>
      </c>
      <c r="F71" s="41" t="str">
        <f aca="false">IF(OR($A71="",$B71=""),"",$B71+$E71)</f>
        <v/>
      </c>
      <c r="G71" s="38" t="str">
        <f aca="false">IF($A71="","",SUMIFS('Line Items'!$E$6:$E$1505,'Line Items'!$A$6:$A$1505,$A71))</f>
        <v/>
      </c>
      <c r="H71" s="42"/>
      <c r="I71" s="38" t="str">
        <f aca="false">IF($A71="","",ROUND((G71-N(H71))*Setup!$B$28,2))</f>
        <v/>
      </c>
      <c r="J71" s="38" t="str">
        <f aca="false">IF($A71="","",G71-N(H71)+I71)</f>
        <v/>
      </c>
      <c r="K71" s="38" t="str">
        <f aca="false">IF($A71="","",SUMIFS(Payments!$G$6:$G$1005,Payments!$C$6:$C$1005,$A71))</f>
        <v/>
      </c>
      <c r="L71" s="38" t="str">
        <f aca="false">IF($A71="","",ROUND(J71-K71,2))</f>
        <v/>
      </c>
      <c r="M71" s="39" t="str">
        <f aca="true">IF($A71="","",IF(OR(L71&lt;=0,F71=""),0,MAX(0,TODAY()-F71)))</f>
        <v/>
      </c>
      <c r="N71" s="8" t="str">
        <f aca="false">IF($A71="","",IF(J71&lt;=0,"Draft",IF(L71&lt;=0,"Paid",IF(M71&gt;0,"Overdue",IF(K71&gt;0,"Part-Paid","Unpaid")))))</f>
        <v/>
      </c>
      <c r="O71" s="7"/>
    </row>
    <row r="72" customFormat="false" ht="15" hidden="false" customHeight="false" outlineLevel="0" collapsed="false">
      <c r="A72" s="7"/>
      <c r="B72" s="40"/>
      <c r="C72" s="7"/>
      <c r="D72" s="8" t="str">
        <f aca="false">IF($A72="","",IFERROR(INDEX(Customers!$B$6:$B$205,MATCH($C72,Customers!$A$6:$A$205,0)),"Unknown customer"))</f>
        <v/>
      </c>
      <c r="E72" s="39" t="str">
        <f aca="false">IF($A72="","",IFERROR(IF(INDEX(Customers!$G$6:$G$205,MATCH($C72,Customers!$A$6:$A$205,0))="",Setup!$B$26,INDEX(Customers!$G$6:$G$205,MATCH($C72,Customers!$A$6:$A$205,0))),Setup!$B$26))</f>
        <v/>
      </c>
      <c r="F72" s="41" t="str">
        <f aca="false">IF(OR($A72="",$B72=""),"",$B72+$E72)</f>
        <v/>
      </c>
      <c r="G72" s="38" t="str">
        <f aca="false">IF($A72="","",SUMIFS('Line Items'!$E$6:$E$1505,'Line Items'!$A$6:$A$1505,$A72))</f>
        <v/>
      </c>
      <c r="H72" s="42"/>
      <c r="I72" s="38" t="str">
        <f aca="false">IF($A72="","",ROUND((G72-N(H72))*Setup!$B$28,2))</f>
        <v/>
      </c>
      <c r="J72" s="38" t="str">
        <f aca="false">IF($A72="","",G72-N(H72)+I72)</f>
        <v/>
      </c>
      <c r="K72" s="38" t="str">
        <f aca="false">IF($A72="","",SUMIFS(Payments!$G$6:$G$1005,Payments!$C$6:$C$1005,$A72))</f>
        <v/>
      </c>
      <c r="L72" s="38" t="str">
        <f aca="false">IF($A72="","",ROUND(J72-K72,2))</f>
        <v/>
      </c>
      <c r="M72" s="39" t="str">
        <f aca="true">IF($A72="","",IF(OR(L72&lt;=0,F72=""),0,MAX(0,TODAY()-F72)))</f>
        <v/>
      </c>
      <c r="N72" s="8" t="str">
        <f aca="false">IF($A72="","",IF(J72&lt;=0,"Draft",IF(L72&lt;=0,"Paid",IF(M72&gt;0,"Overdue",IF(K72&gt;0,"Part-Paid","Unpaid")))))</f>
        <v/>
      </c>
      <c r="O72" s="7"/>
    </row>
    <row r="73" customFormat="false" ht="15" hidden="false" customHeight="false" outlineLevel="0" collapsed="false">
      <c r="A73" s="7"/>
      <c r="B73" s="40"/>
      <c r="C73" s="7"/>
      <c r="D73" s="8" t="str">
        <f aca="false">IF($A73="","",IFERROR(INDEX(Customers!$B$6:$B$205,MATCH($C73,Customers!$A$6:$A$205,0)),"Unknown customer"))</f>
        <v/>
      </c>
      <c r="E73" s="39" t="str">
        <f aca="false">IF($A73="","",IFERROR(IF(INDEX(Customers!$G$6:$G$205,MATCH($C73,Customers!$A$6:$A$205,0))="",Setup!$B$26,INDEX(Customers!$G$6:$G$205,MATCH($C73,Customers!$A$6:$A$205,0))),Setup!$B$26))</f>
        <v/>
      </c>
      <c r="F73" s="41" t="str">
        <f aca="false">IF(OR($A73="",$B73=""),"",$B73+$E73)</f>
        <v/>
      </c>
      <c r="G73" s="38" t="str">
        <f aca="false">IF($A73="","",SUMIFS('Line Items'!$E$6:$E$1505,'Line Items'!$A$6:$A$1505,$A73))</f>
        <v/>
      </c>
      <c r="H73" s="42"/>
      <c r="I73" s="38" t="str">
        <f aca="false">IF($A73="","",ROUND((G73-N(H73))*Setup!$B$28,2))</f>
        <v/>
      </c>
      <c r="J73" s="38" t="str">
        <f aca="false">IF($A73="","",G73-N(H73)+I73)</f>
        <v/>
      </c>
      <c r="K73" s="38" t="str">
        <f aca="false">IF($A73="","",SUMIFS(Payments!$G$6:$G$1005,Payments!$C$6:$C$1005,$A73))</f>
        <v/>
      </c>
      <c r="L73" s="38" t="str">
        <f aca="false">IF($A73="","",ROUND(J73-K73,2))</f>
        <v/>
      </c>
      <c r="M73" s="39" t="str">
        <f aca="true">IF($A73="","",IF(OR(L73&lt;=0,F73=""),0,MAX(0,TODAY()-F73)))</f>
        <v/>
      </c>
      <c r="N73" s="8" t="str">
        <f aca="false">IF($A73="","",IF(J73&lt;=0,"Draft",IF(L73&lt;=0,"Paid",IF(M73&gt;0,"Overdue",IF(K73&gt;0,"Part-Paid","Unpaid")))))</f>
        <v/>
      </c>
      <c r="O73" s="7"/>
    </row>
    <row r="74" customFormat="false" ht="15" hidden="false" customHeight="false" outlineLevel="0" collapsed="false">
      <c r="A74" s="7"/>
      <c r="B74" s="40"/>
      <c r="C74" s="7"/>
      <c r="D74" s="8" t="str">
        <f aca="false">IF($A74="","",IFERROR(INDEX(Customers!$B$6:$B$205,MATCH($C74,Customers!$A$6:$A$205,0)),"Unknown customer"))</f>
        <v/>
      </c>
      <c r="E74" s="39" t="str">
        <f aca="false">IF($A74="","",IFERROR(IF(INDEX(Customers!$G$6:$G$205,MATCH($C74,Customers!$A$6:$A$205,0))="",Setup!$B$26,INDEX(Customers!$G$6:$G$205,MATCH($C74,Customers!$A$6:$A$205,0))),Setup!$B$26))</f>
        <v/>
      </c>
      <c r="F74" s="41" t="str">
        <f aca="false">IF(OR($A74="",$B74=""),"",$B74+$E74)</f>
        <v/>
      </c>
      <c r="G74" s="38" t="str">
        <f aca="false">IF($A74="","",SUMIFS('Line Items'!$E$6:$E$1505,'Line Items'!$A$6:$A$1505,$A74))</f>
        <v/>
      </c>
      <c r="H74" s="42"/>
      <c r="I74" s="38" t="str">
        <f aca="false">IF($A74="","",ROUND((G74-N(H74))*Setup!$B$28,2))</f>
        <v/>
      </c>
      <c r="J74" s="38" t="str">
        <f aca="false">IF($A74="","",G74-N(H74)+I74)</f>
        <v/>
      </c>
      <c r="K74" s="38" t="str">
        <f aca="false">IF($A74="","",SUMIFS(Payments!$G$6:$G$1005,Payments!$C$6:$C$1005,$A74))</f>
        <v/>
      </c>
      <c r="L74" s="38" t="str">
        <f aca="false">IF($A74="","",ROUND(J74-K74,2))</f>
        <v/>
      </c>
      <c r="M74" s="39" t="str">
        <f aca="true">IF($A74="","",IF(OR(L74&lt;=0,F74=""),0,MAX(0,TODAY()-F74)))</f>
        <v/>
      </c>
      <c r="N74" s="8" t="str">
        <f aca="false">IF($A74="","",IF(J74&lt;=0,"Draft",IF(L74&lt;=0,"Paid",IF(M74&gt;0,"Overdue",IF(K74&gt;0,"Part-Paid","Unpaid")))))</f>
        <v/>
      </c>
      <c r="O74" s="7"/>
    </row>
    <row r="75" customFormat="false" ht="15" hidden="false" customHeight="false" outlineLevel="0" collapsed="false">
      <c r="A75" s="7"/>
      <c r="B75" s="40"/>
      <c r="C75" s="7"/>
      <c r="D75" s="8" t="str">
        <f aca="false">IF($A75="","",IFERROR(INDEX(Customers!$B$6:$B$205,MATCH($C75,Customers!$A$6:$A$205,0)),"Unknown customer"))</f>
        <v/>
      </c>
      <c r="E75" s="39" t="str">
        <f aca="false">IF($A75="","",IFERROR(IF(INDEX(Customers!$G$6:$G$205,MATCH($C75,Customers!$A$6:$A$205,0))="",Setup!$B$26,INDEX(Customers!$G$6:$G$205,MATCH($C75,Customers!$A$6:$A$205,0))),Setup!$B$26))</f>
        <v/>
      </c>
      <c r="F75" s="41" t="str">
        <f aca="false">IF(OR($A75="",$B75=""),"",$B75+$E75)</f>
        <v/>
      </c>
      <c r="G75" s="38" t="str">
        <f aca="false">IF($A75="","",SUMIFS('Line Items'!$E$6:$E$1505,'Line Items'!$A$6:$A$1505,$A75))</f>
        <v/>
      </c>
      <c r="H75" s="42"/>
      <c r="I75" s="38" t="str">
        <f aca="false">IF($A75="","",ROUND((G75-N(H75))*Setup!$B$28,2))</f>
        <v/>
      </c>
      <c r="J75" s="38" t="str">
        <f aca="false">IF($A75="","",G75-N(H75)+I75)</f>
        <v/>
      </c>
      <c r="K75" s="38" t="str">
        <f aca="false">IF($A75="","",SUMIFS(Payments!$G$6:$G$1005,Payments!$C$6:$C$1005,$A75))</f>
        <v/>
      </c>
      <c r="L75" s="38" t="str">
        <f aca="false">IF($A75="","",ROUND(J75-K75,2))</f>
        <v/>
      </c>
      <c r="M75" s="39" t="str">
        <f aca="true">IF($A75="","",IF(OR(L75&lt;=0,F75=""),0,MAX(0,TODAY()-F75)))</f>
        <v/>
      </c>
      <c r="N75" s="8" t="str">
        <f aca="false">IF($A75="","",IF(J75&lt;=0,"Draft",IF(L75&lt;=0,"Paid",IF(M75&gt;0,"Overdue",IF(K75&gt;0,"Part-Paid","Unpaid")))))</f>
        <v/>
      </c>
      <c r="O75" s="7"/>
    </row>
    <row r="76" customFormat="false" ht="15" hidden="false" customHeight="false" outlineLevel="0" collapsed="false">
      <c r="A76" s="7"/>
      <c r="B76" s="40"/>
      <c r="C76" s="7"/>
      <c r="D76" s="8" t="str">
        <f aca="false">IF($A76="","",IFERROR(INDEX(Customers!$B$6:$B$205,MATCH($C76,Customers!$A$6:$A$205,0)),"Unknown customer"))</f>
        <v/>
      </c>
      <c r="E76" s="39" t="str">
        <f aca="false">IF($A76="","",IFERROR(IF(INDEX(Customers!$G$6:$G$205,MATCH($C76,Customers!$A$6:$A$205,0))="",Setup!$B$26,INDEX(Customers!$G$6:$G$205,MATCH($C76,Customers!$A$6:$A$205,0))),Setup!$B$26))</f>
        <v/>
      </c>
      <c r="F76" s="41" t="str">
        <f aca="false">IF(OR($A76="",$B76=""),"",$B76+$E76)</f>
        <v/>
      </c>
      <c r="G76" s="38" t="str">
        <f aca="false">IF($A76="","",SUMIFS('Line Items'!$E$6:$E$1505,'Line Items'!$A$6:$A$1505,$A76))</f>
        <v/>
      </c>
      <c r="H76" s="42"/>
      <c r="I76" s="38" t="str">
        <f aca="false">IF($A76="","",ROUND((G76-N(H76))*Setup!$B$28,2))</f>
        <v/>
      </c>
      <c r="J76" s="38" t="str">
        <f aca="false">IF($A76="","",G76-N(H76)+I76)</f>
        <v/>
      </c>
      <c r="K76" s="38" t="str">
        <f aca="false">IF($A76="","",SUMIFS(Payments!$G$6:$G$1005,Payments!$C$6:$C$1005,$A76))</f>
        <v/>
      </c>
      <c r="L76" s="38" t="str">
        <f aca="false">IF($A76="","",ROUND(J76-K76,2))</f>
        <v/>
      </c>
      <c r="M76" s="39" t="str">
        <f aca="true">IF($A76="","",IF(OR(L76&lt;=0,F76=""),0,MAX(0,TODAY()-F76)))</f>
        <v/>
      </c>
      <c r="N76" s="8" t="str">
        <f aca="false">IF($A76="","",IF(J76&lt;=0,"Draft",IF(L76&lt;=0,"Paid",IF(M76&gt;0,"Overdue",IF(K76&gt;0,"Part-Paid","Unpaid")))))</f>
        <v/>
      </c>
      <c r="O76" s="7"/>
    </row>
    <row r="77" customFormat="false" ht="15" hidden="false" customHeight="false" outlineLevel="0" collapsed="false">
      <c r="A77" s="7"/>
      <c r="B77" s="40"/>
      <c r="C77" s="7"/>
      <c r="D77" s="8" t="str">
        <f aca="false">IF($A77="","",IFERROR(INDEX(Customers!$B$6:$B$205,MATCH($C77,Customers!$A$6:$A$205,0)),"Unknown customer"))</f>
        <v/>
      </c>
      <c r="E77" s="39" t="str">
        <f aca="false">IF($A77="","",IFERROR(IF(INDEX(Customers!$G$6:$G$205,MATCH($C77,Customers!$A$6:$A$205,0))="",Setup!$B$26,INDEX(Customers!$G$6:$G$205,MATCH($C77,Customers!$A$6:$A$205,0))),Setup!$B$26))</f>
        <v/>
      </c>
      <c r="F77" s="41" t="str">
        <f aca="false">IF(OR($A77="",$B77=""),"",$B77+$E77)</f>
        <v/>
      </c>
      <c r="G77" s="38" t="str">
        <f aca="false">IF($A77="","",SUMIFS('Line Items'!$E$6:$E$1505,'Line Items'!$A$6:$A$1505,$A77))</f>
        <v/>
      </c>
      <c r="H77" s="42"/>
      <c r="I77" s="38" t="str">
        <f aca="false">IF($A77="","",ROUND((G77-N(H77))*Setup!$B$28,2))</f>
        <v/>
      </c>
      <c r="J77" s="38" t="str">
        <f aca="false">IF($A77="","",G77-N(H77)+I77)</f>
        <v/>
      </c>
      <c r="K77" s="38" t="str">
        <f aca="false">IF($A77="","",SUMIFS(Payments!$G$6:$G$1005,Payments!$C$6:$C$1005,$A77))</f>
        <v/>
      </c>
      <c r="L77" s="38" t="str">
        <f aca="false">IF($A77="","",ROUND(J77-K77,2))</f>
        <v/>
      </c>
      <c r="M77" s="39" t="str">
        <f aca="true">IF($A77="","",IF(OR(L77&lt;=0,F77=""),0,MAX(0,TODAY()-F77)))</f>
        <v/>
      </c>
      <c r="N77" s="8" t="str">
        <f aca="false">IF($A77="","",IF(J77&lt;=0,"Draft",IF(L77&lt;=0,"Paid",IF(M77&gt;0,"Overdue",IF(K77&gt;0,"Part-Paid","Unpaid")))))</f>
        <v/>
      </c>
      <c r="O77" s="7"/>
    </row>
    <row r="78" customFormat="false" ht="15" hidden="false" customHeight="false" outlineLevel="0" collapsed="false">
      <c r="A78" s="7"/>
      <c r="B78" s="40"/>
      <c r="C78" s="7"/>
      <c r="D78" s="8" t="str">
        <f aca="false">IF($A78="","",IFERROR(INDEX(Customers!$B$6:$B$205,MATCH($C78,Customers!$A$6:$A$205,0)),"Unknown customer"))</f>
        <v/>
      </c>
      <c r="E78" s="39" t="str">
        <f aca="false">IF($A78="","",IFERROR(IF(INDEX(Customers!$G$6:$G$205,MATCH($C78,Customers!$A$6:$A$205,0))="",Setup!$B$26,INDEX(Customers!$G$6:$G$205,MATCH($C78,Customers!$A$6:$A$205,0))),Setup!$B$26))</f>
        <v/>
      </c>
      <c r="F78" s="41" t="str">
        <f aca="false">IF(OR($A78="",$B78=""),"",$B78+$E78)</f>
        <v/>
      </c>
      <c r="G78" s="38" t="str">
        <f aca="false">IF($A78="","",SUMIFS('Line Items'!$E$6:$E$1505,'Line Items'!$A$6:$A$1505,$A78))</f>
        <v/>
      </c>
      <c r="H78" s="42"/>
      <c r="I78" s="38" t="str">
        <f aca="false">IF($A78="","",ROUND((G78-N(H78))*Setup!$B$28,2))</f>
        <v/>
      </c>
      <c r="J78" s="38" t="str">
        <f aca="false">IF($A78="","",G78-N(H78)+I78)</f>
        <v/>
      </c>
      <c r="K78" s="38" t="str">
        <f aca="false">IF($A78="","",SUMIFS(Payments!$G$6:$G$1005,Payments!$C$6:$C$1005,$A78))</f>
        <v/>
      </c>
      <c r="L78" s="38" t="str">
        <f aca="false">IF($A78="","",ROUND(J78-K78,2))</f>
        <v/>
      </c>
      <c r="M78" s="39" t="str">
        <f aca="true">IF($A78="","",IF(OR(L78&lt;=0,F78=""),0,MAX(0,TODAY()-F78)))</f>
        <v/>
      </c>
      <c r="N78" s="8" t="str">
        <f aca="false">IF($A78="","",IF(J78&lt;=0,"Draft",IF(L78&lt;=0,"Paid",IF(M78&gt;0,"Overdue",IF(K78&gt;0,"Part-Paid","Unpaid")))))</f>
        <v/>
      </c>
      <c r="O78" s="7"/>
    </row>
    <row r="79" customFormat="false" ht="15" hidden="false" customHeight="false" outlineLevel="0" collapsed="false">
      <c r="A79" s="7"/>
      <c r="B79" s="40"/>
      <c r="C79" s="7"/>
      <c r="D79" s="8" t="str">
        <f aca="false">IF($A79="","",IFERROR(INDEX(Customers!$B$6:$B$205,MATCH($C79,Customers!$A$6:$A$205,0)),"Unknown customer"))</f>
        <v/>
      </c>
      <c r="E79" s="39" t="str">
        <f aca="false">IF($A79="","",IFERROR(IF(INDEX(Customers!$G$6:$G$205,MATCH($C79,Customers!$A$6:$A$205,0))="",Setup!$B$26,INDEX(Customers!$G$6:$G$205,MATCH($C79,Customers!$A$6:$A$205,0))),Setup!$B$26))</f>
        <v/>
      </c>
      <c r="F79" s="41" t="str">
        <f aca="false">IF(OR($A79="",$B79=""),"",$B79+$E79)</f>
        <v/>
      </c>
      <c r="G79" s="38" t="str">
        <f aca="false">IF($A79="","",SUMIFS('Line Items'!$E$6:$E$1505,'Line Items'!$A$6:$A$1505,$A79))</f>
        <v/>
      </c>
      <c r="H79" s="42"/>
      <c r="I79" s="38" t="str">
        <f aca="false">IF($A79="","",ROUND((G79-N(H79))*Setup!$B$28,2))</f>
        <v/>
      </c>
      <c r="J79" s="38" t="str">
        <f aca="false">IF($A79="","",G79-N(H79)+I79)</f>
        <v/>
      </c>
      <c r="K79" s="38" t="str">
        <f aca="false">IF($A79="","",SUMIFS(Payments!$G$6:$G$1005,Payments!$C$6:$C$1005,$A79))</f>
        <v/>
      </c>
      <c r="L79" s="38" t="str">
        <f aca="false">IF($A79="","",ROUND(J79-K79,2))</f>
        <v/>
      </c>
      <c r="M79" s="39" t="str">
        <f aca="true">IF($A79="","",IF(OR(L79&lt;=0,F79=""),0,MAX(0,TODAY()-F79)))</f>
        <v/>
      </c>
      <c r="N79" s="8" t="str">
        <f aca="false">IF($A79="","",IF(J79&lt;=0,"Draft",IF(L79&lt;=0,"Paid",IF(M79&gt;0,"Overdue",IF(K79&gt;0,"Part-Paid","Unpaid")))))</f>
        <v/>
      </c>
      <c r="O79" s="7"/>
    </row>
    <row r="80" customFormat="false" ht="15" hidden="false" customHeight="false" outlineLevel="0" collapsed="false">
      <c r="A80" s="7"/>
      <c r="B80" s="40"/>
      <c r="C80" s="7"/>
      <c r="D80" s="8" t="str">
        <f aca="false">IF($A80="","",IFERROR(INDEX(Customers!$B$6:$B$205,MATCH($C80,Customers!$A$6:$A$205,0)),"Unknown customer"))</f>
        <v/>
      </c>
      <c r="E80" s="39" t="str">
        <f aca="false">IF($A80="","",IFERROR(IF(INDEX(Customers!$G$6:$G$205,MATCH($C80,Customers!$A$6:$A$205,0))="",Setup!$B$26,INDEX(Customers!$G$6:$G$205,MATCH($C80,Customers!$A$6:$A$205,0))),Setup!$B$26))</f>
        <v/>
      </c>
      <c r="F80" s="41" t="str">
        <f aca="false">IF(OR($A80="",$B80=""),"",$B80+$E80)</f>
        <v/>
      </c>
      <c r="G80" s="38" t="str">
        <f aca="false">IF($A80="","",SUMIFS('Line Items'!$E$6:$E$1505,'Line Items'!$A$6:$A$1505,$A80))</f>
        <v/>
      </c>
      <c r="H80" s="42"/>
      <c r="I80" s="38" t="str">
        <f aca="false">IF($A80="","",ROUND((G80-N(H80))*Setup!$B$28,2))</f>
        <v/>
      </c>
      <c r="J80" s="38" t="str">
        <f aca="false">IF($A80="","",G80-N(H80)+I80)</f>
        <v/>
      </c>
      <c r="K80" s="38" t="str">
        <f aca="false">IF($A80="","",SUMIFS(Payments!$G$6:$G$1005,Payments!$C$6:$C$1005,$A80))</f>
        <v/>
      </c>
      <c r="L80" s="38" t="str">
        <f aca="false">IF($A80="","",ROUND(J80-K80,2))</f>
        <v/>
      </c>
      <c r="M80" s="39" t="str">
        <f aca="true">IF($A80="","",IF(OR(L80&lt;=0,F80=""),0,MAX(0,TODAY()-F80)))</f>
        <v/>
      </c>
      <c r="N80" s="8" t="str">
        <f aca="false">IF($A80="","",IF(J80&lt;=0,"Draft",IF(L80&lt;=0,"Paid",IF(M80&gt;0,"Overdue",IF(K80&gt;0,"Part-Paid","Unpaid")))))</f>
        <v/>
      </c>
      <c r="O80" s="7"/>
    </row>
    <row r="81" customFormat="false" ht="15" hidden="false" customHeight="false" outlineLevel="0" collapsed="false">
      <c r="A81" s="7"/>
      <c r="B81" s="40"/>
      <c r="C81" s="7"/>
      <c r="D81" s="8" t="str">
        <f aca="false">IF($A81="","",IFERROR(INDEX(Customers!$B$6:$B$205,MATCH($C81,Customers!$A$6:$A$205,0)),"Unknown customer"))</f>
        <v/>
      </c>
      <c r="E81" s="39" t="str">
        <f aca="false">IF($A81="","",IFERROR(IF(INDEX(Customers!$G$6:$G$205,MATCH($C81,Customers!$A$6:$A$205,0))="",Setup!$B$26,INDEX(Customers!$G$6:$G$205,MATCH($C81,Customers!$A$6:$A$205,0))),Setup!$B$26))</f>
        <v/>
      </c>
      <c r="F81" s="41" t="str">
        <f aca="false">IF(OR($A81="",$B81=""),"",$B81+$E81)</f>
        <v/>
      </c>
      <c r="G81" s="38" t="str">
        <f aca="false">IF($A81="","",SUMIFS('Line Items'!$E$6:$E$1505,'Line Items'!$A$6:$A$1505,$A81))</f>
        <v/>
      </c>
      <c r="H81" s="42"/>
      <c r="I81" s="38" t="str">
        <f aca="false">IF($A81="","",ROUND((G81-N(H81))*Setup!$B$28,2))</f>
        <v/>
      </c>
      <c r="J81" s="38" t="str">
        <f aca="false">IF($A81="","",G81-N(H81)+I81)</f>
        <v/>
      </c>
      <c r="K81" s="38" t="str">
        <f aca="false">IF($A81="","",SUMIFS(Payments!$G$6:$G$1005,Payments!$C$6:$C$1005,$A81))</f>
        <v/>
      </c>
      <c r="L81" s="38" t="str">
        <f aca="false">IF($A81="","",ROUND(J81-K81,2))</f>
        <v/>
      </c>
      <c r="M81" s="39" t="str">
        <f aca="true">IF($A81="","",IF(OR(L81&lt;=0,F81=""),0,MAX(0,TODAY()-F81)))</f>
        <v/>
      </c>
      <c r="N81" s="8" t="str">
        <f aca="false">IF($A81="","",IF(J81&lt;=0,"Draft",IF(L81&lt;=0,"Paid",IF(M81&gt;0,"Overdue",IF(K81&gt;0,"Part-Paid","Unpaid")))))</f>
        <v/>
      </c>
      <c r="O81" s="7"/>
    </row>
    <row r="82" customFormat="false" ht="15" hidden="false" customHeight="false" outlineLevel="0" collapsed="false">
      <c r="A82" s="7"/>
      <c r="B82" s="40"/>
      <c r="C82" s="7"/>
      <c r="D82" s="8" t="str">
        <f aca="false">IF($A82="","",IFERROR(INDEX(Customers!$B$6:$B$205,MATCH($C82,Customers!$A$6:$A$205,0)),"Unknown customer"))</f>
        <v/>
      </c>
      <c r="E82" s="39" t="str">
        <f aca="false">IF($A82="","",IFERROR(IF(INDEX(Customers!$G$6:$G$205,MATCH($C82,Customers!$A$6:$A$205,0))="",Setup!$B$26,INDEX(Customers!$G$6:$G$205,MATCH($C82,Customers!$A$6:$A$205,0))),Setup!$B$26))</f>
        <v/>
      </c>
      <c r="F82" s="41" t="str">
        <f aca="false">IF(OR($A82="",$B82=""),"",$B82+$E82)</f>
        <v/>
      </c>
      <c r="G82" s="38" t="str">
        <f aca="false">IF($A82="","",SUMIFS('Line Items'!$E$6:$E$1505,'Line Items'!$A$6:$A$1505,$A82))</f>
        <v/>
      </c>
      <c r="H82" s="42"/>
      <c r="I82" s="38" t="str">
        <f aca="false">IF($A82="","",ROUND((G82-N(H82))*Setup!$B$28,2))</f>
        <v/>
      </c>
      <c r="J82" s="38" t="str">
        <f aca="false">IF($A82="","",G82-N(H82)+I82)</f>
        <v/>
      </c>
      <c r="K82" s="38" t="str">
        <f aca="false">IF($A82="","",SUMIFS(Payments!$G$6:$G$1005,Payments!$C$6:$C$1005,$A82))</f>
        <v/>
      </c>
      <c r="L82" s="38" t="str">
        <f aca="false">IF($A82="","",ROUND(J82-K82,2))</f>
        <v/>
      </c>
      <c r="M82" s="39" t="str">
        <f aca="true">IF($A82="","",IF(OR(L82&lt;=0,F82=""),0,MAX(0,TODAY()-F82)))</f>
        <v/>
      </c>
      <c r="N82" s="8" t="str">
        <f aca="false">IF($A82="","",IF(J82&lt;=0,"Draft",IF(L82&lt;=0,"Paid",IF(M82&gt;0,"Overdue",IF(K82&gt;0,"Part-Paid","Unpaid")))))</f>
        <v/>
      </c>
      <c r="O82" s="7"/>
    </row>
    <row r="83" customFormat="false" ht="15" hidden="false" customHeight="false" outlineLevel="0" collapsed="false">
      <c r="A83" s="7"/>
      <c r="B83" s="40"/>
      <c r="C83" s="7"/>
      <c r="D83" s="8" t="str">
        <f aca="false">IF($A83="","",IFERROR(INDEX(Customers!$B$6:$B$205,MATCH($C83,Customers!$A$6:$A$205,0)),"Unknown customer"))</f>
        <v/>
      </c>
      <c r="E83" s="39" t="str">
        <f aca="false">IF($A83="","",IFERROR(IF(INDEX(Customers!$G$6:$G$205,MATCH($C83,Customers!$A$6:$A$205,0))="",Setup!$B$26,INDEX(Customers!$G$6:$G$205,MATCH($C83,Customers!$A$6:$A$205,0))),Setup!$B$26))</f>
        <v/>
      </c>
      <c r="F83" s="41" t="str">
        <f aca="false">IF(OR($A83="",$B83=""),"",$B83+$E83)</f>
        <v/>
      </c>
      <c r="G83" s="38" t="str">
        <f aca="false">IF($A83="","",SUMIFS('Line Items'!$E$6:$E$1505,'Line Items'!$A$6:$A$1505,$A83))</f>
        <v/>
      </c>
      <c r="H83" s="42"/>
      <c r="I83" s="38" t="str">
        <f aca="false">IF($A83="","",ROUND((G83-N(H83))*Setup!$B$28,2))</f>
        <v/>
      </c>
      <c r="J83" s="38" t="str">
        <f aca="false">IF($A83="","",G83-N(H83)+I83)</f>
        <v/>
      </c>
      <c r="K83" s="38" t="str">
        <f aca="false">IF($A83="","",SUMIFS(Payments!$G$6:$G$1005,Payments!$C$6:$C$1005,$A83))</f>
        <v/>
      </c>
      <c r="L83" s="38" t="str">
        <f aca="false">IF($A83="","",ROUND(J83-K83,2))</f>
        <v/>
      </c>
      <c r="M83" s="39" t="str">
        <f aca="true">IF($A83="","",IF(OR(L83&lt;=0,F83=""),0,MAX(0,TODAY()-F83)))</f>
        <v/>
      </c>
      <c r="N83" s="8" t="str">
        <f aca="false">IF($A83="","",IF(J83&lt;=0,"Draft",IF(L83&lt;=0,"Paid",IF(M83&gt;0,"Overdue",IF(K83&gt;0,"Part-Paid","Unpaid")))))</f>
        <v/>
      </c>
      <c r="O83" s="7"/>
    </row>
    <row r="84" customFormat="false" ht="15" hidden="false" customHeight="false" outlineLevel="0" collapsed="false">
      <c r="A84" s="7"/>
      <c r="B84" s="40"/>
      <c r="C84" s="7"/>
      <c r="D84" s="8" t="str">
        <f aca="false">IF($A84="","",IFERROR(INDEX(Customers!$B$6:$B$205,MATCH($C84,Customers!$A$6:$A$205,0)),"Unknown customer"))</f>
        <v/>
      </c>
      <c r="E84" s="39" t="str">
        <f aca="false">IF($A84="","",IFERROR(IF(INDEX(Customers!$G$6:$G$205,MATCH($C84,Customers!$A$6:$A$205,0))="",Setup!$B$26,INDEX(Customers!$G$6:$G$205,MATCH($C84,Customers!$A$6:$A$205,0))),Setup!$B$26))</f>
        <v/>
      </c>
      <c r="F84" s="41" t="str">
        <f aca="false">IF(OR($A84="",$B84=""),"",$B84+$E84)</f>
        <v/>
      </c>
      <c r="G84" s="38" t="str">
        <f aca="false">IF($A84="","",SUMIFS('Line Items'!$E$6:$E$1505,'Line Items'!$A$6:$A$1505,$A84))</f>
        <v/>
      </c>
      <c r="H84" s="42"/>
      <c r="I84" s="38" t="str">
        <f aca="false">IF($A84="","",ROUND((G84-N(H84))*Setup!$B$28,2))</f>
        <v/>
      </c>
      <c r="J84" s="38" t="str">
        <f aca="false">IF($A84="","",G84-N(H84)+I84)</f>
        <v/>
      </c>
      <c r="K84" s="38" t="str">
        <f aca="false">IF($A84="","",SUMIFS(Payments!$G$6:$G$1005,Payments!$C$6:$C$1005,$A84))</f>
        <v/>
      </c>
      <c r="L84" s="38" t="str">
        <f aca="false">IF($A84="","",ROUND(J84-K84,2))</f>
        <v/>
      </c>
      <c r="M84" s="39" t="str">
        <f aca="true">IF($A84="","",IF(OR(L84&lt;=0,F84=""),0,MAX(0,TODAY()-F84)))</f>
        <v/>
      </c>
      <c r="N84" s="8" t="str">
        <f aca="false">IF($A84="","",IF(J84&lt;=0,"Draft",IF(L84&lt;=0,"Paid",IF(M84&gt;0,"Overdue",IF(K84&gt;0,"Part-Paid","Unpaid")))))</f>
        <v/>
      </c>
      <c r="O84" s="7"/>
    </row>
    <row r="85" customFormat="false" ht="15" hidden="false" customHeight="false" outlineLevel="0" collapsed="false">
      <c r="A85" s="7"/>
      <c r="B85" s="40"/>
      <c r="C85" s="7"/>
      <c r="D85" s="8" t="str">
        <f aca="false">IF($A85="","",IFERROR(INDEX(Customers!$B$6:$B$205,MATCH($C85,Customers!$A$6:$A$205,0)),"Unknown customer"))</f>
        <v/>
      </c>
      <c r="E85" s="39" t="str">
        <f aca="false">IF($A85="","",IFERROR(IF(INDEX(Customers!$G$6:$G$205,MATCH($C85,Customers!$A$6:$A$205,0))="",Setup!$B$26,INDEX(Customers!$G$6:$G$205,MATCH($C85,Customers!$A$6:$A$205,0))),Setup!$B$26))</f>
        <v/>
      </c>
      <c r="F85" s="41" t="str">
        <f aca="false">IF(OR($A85="",$B85=""),"",$B85+$E85)</f>
        <v/>
      </c>
      <c r="G85" s="38" t="str">
        <f aca="false">IF($A85="","",SUMIFS('Line Items'!$E$6:$E$1505,'Line Items'!$A$6:$A$1505,$A85))</f>
        <v/>
      </c>
      <c r="H85" s="42"/>
      <c r="I85" s="38" t="str">
        <f aca="false">IF($A85="","",ROUND((G85-N(H85))*Setup!$B$28,2))</f>
        <v/>
      </c>
      <c r="J85" s="38" t="str">
        <f aca="false">IF($A85="","",G85-N(H85)+I85)</f>
        <v/>
      </c>
      <c r="K85" s="38" t="str">
        <f aca="false">IF($A85="","",SUMIFS(Payments!$G$6:$G$1005,Payments!$C$6:$C$1005,$A85))</f>
        <v/>
      </c>
      <c r="L85" s="38" t="str">
        <f aca="false">IF($A85="","",ROUND(J85-K85,2))</f>
        <v/>
      </c>
      <c r="M85" s="39" t="str">
        <f aca="true">IF($A85="","",IF(OR(L85&lt;=0,F85=""),0,MAX(0,TODAY()-F85)))</f>
        <v/>
      </c>
      <c r="N85" s="8" t="str">
        <f aca="false">IF($A85="","",IF(J85&lt;=0,"Draft",IF(L85&lt;=0,"Paid",IF(M85&gt;0,"Overdue",IF(K85&gt;0,"Part-Paid","Unpaid")))))</f>
        <v/>
      </c>
      <c r="O85" s="7"/>
    </row>
    <row r="86" customFormat="false" ht="15" hidden="false" customHeight="false" outlineLevel="0" collapsed="false">
      <c r="A86" s="7"/>
      <c r="B86" s="40"/>
      <c r="C86" s="7"/>
      <c r="D86" s="8" t="str">
        <f aca="false">IF($A86="","",IFERROR(INDEX(Customers!$B$6:$B$205,MATCH($C86,Customers!$A$6:$A$205,0)),"Unknown customer"))</f>
        <v/>
      </c>
      <c r="E86" s="39" t="str">
        <f aca="false">IF($A86="","",IFERROR(IF(INDEX(Customers!$G$6:$G$205,MATCH($C86,Customers!$A$6:$A$205,0))="",Setup!$B$26,INDEX(Customers!$G$6:$G$205,MATCH($C86,Customers!$A$6:$A$205,0))),Setup!$B$26))</f>
        <v/>
      </c>
      <c r="F86" s="41" t="str">
        <f aca="false">IF(OR($A86="",$B86=""),"",$B86+$E86)</f>
        <v/>
      </c>
      <c r="G86" s="38" t="str">
        <f aca="false">IF($A86="","",SUMIFS('Line Items'!$E$6:$E$1505,'Line Items'!$A$6:$A$1505,$A86))</f>
        <v/>
      </c>
      <c r="H86" s="42"/>
      <c r="I86" s="38" t="str">
        <f aca="false">IF($A86="","",ROUND((G86-N(H86))*Setup!$B$28,2))</f>
        <v/>
      </c>
      <c r="J86" s="38" t="str">
        <f aca="false">IF($A86="","",G86-N(H86)+I86)</f>
        <v/>
      </c>
      <c r="K86" s="38" t="str">
        <f aca="false">IF($A86="","",SUMIFS(Payments!$G$6:$G$1005,Payments!$C$6:$C$1005,$A86))</f>
        <v/>
      </c>
      <c r="L86" s="38" t="str">
        <f aca="false">IF($A86="","",ROUND(J86-K86,2))</f>
        <v/>
      </c>
      <c r="M86" s="39" t="str">
        <f aca="true">IF($A86="","",IF(OR(L86&lt;=0,F86=""),0,MAX(0,TODAY()-F86)))</f>
        <v/>
      </c>
      <c r="N86" s="8" t="str">
        <f aca="false">IF($A86="","",IF(J86&lt;=0,"Draft",IF(L86&lt;=0,"Paid",IF(M86&gt;0,"Overdue",IF(K86&gt;0,"Part-Paid","Unpaid")))))</f>
        <v/>
      </c>
      <c r="O86" s="7"/>
    </row>
    <row r="87" customFormat="false" ht="15" hidden="false" customHeight="false" outlineLevel="0" collapsed="false">
      <c r="A87" s="7"/>
      <c r="B87" s="40"/>
      <c r="C87" s="7"/>
      <c r="D87" s="8" t="str">
        <f aca="false">IF($A87="","",IFERROR(INDEX(Customers!$B$6:$B$205,MATCH($C87,Customers!$A$6:$A$205,0)),"Unknown customer"))</f>
        <v/>
      </c>
      <c r="E87" s="39" t="str">
        <f aca="false">IF($A87="","",IFERROR(IF(INDEX(Customers!$G$6:$G$205,MATCH($C87,Customers!$A$6:$A$205,0))="",Setup!$B$26,INDEX(Customers!$G$6:$G$205,MATCH($C87,Customers!$A$6:$A$205,0))),Setup!$B$26))</f>
        <v/>
      </c>
      <c r="F87" s="41" t="str">
        <f aca="false">IF(OR($A87="",$B87=""),"",$B87+$E87)</f>
        <v/>
      </c>
      <c r="G87" s="38" t="str">
        <f aca="false">IF($A87="","",SUMIFS('Line Items'!$E$6:$E$1505,'Line Items'!$A$6:$A$1505,$A87))</f>
        <v/>
      </c>
      <c r="H87" s="42"/>
      <c r="I87" s="38" t="str">
        <f aca="false">IF($A87="","",ROUND((G87-N(H87))*Setup!$B$28,2))</f>
        <v/>
      </c>
      <c r="J87" s="38" t="str">
        <f aca="false">IF($A87="","",G87-N(H87)+I87)</f>
        <v/>
      </c>
      <c r="K87" s="38" t="str">
        <f aca="false">IF($A87="","",SUMIFS(Payments!$G$6:$G$1005,Payments!$C$6:$C$1005,$A87))</f>
        <v/>
      </c>
      <c r="L87" s="38" t="str">
        <f aca="false">IF($A87="","",ROUND(J87-K87,2))</f>
        <v/>
      </c>
      <c r="M87" s="39" t="str">
        <f aca="true">IF($A87="","",IF(OR(L87&lt;=0,F87=""),0,MAX(0,TODAY()-F87)))</f>
        <v/>
      </c>
      <c r="N87" s="8" t="str">
        <f aca="false">IF($A87="","",IF(J87&lt;=0,"Draft",IF(L87&lt;=0,"Paid",IF(M87&gt;0,"Overdue",IF(K87&gt;0,"Part-Paid","Unpaid")))))</f>
        <v/>
      </c>
      <c r="O87" s="7"/>
    </row>
    <row r="88" customFormat="false" ht="15" hidden="false" customHeight="false" outlineLevel="0" collapsed="false">
      <c r="A88" s="7"/>
      <c r="B88" s="40"/>
      <c r="C88" s="7"/>
      <c r="D88" s="8" t="str">
        <f aca="false">IF($A88="","",IFERROR(INDEX(Customers!$B$6:$B$205,MATCH($C88,Customers!$A$6:$A$205,0)),"Unknown customer"))</f>
        <v/>
      </c>
      <c r="E88" s="39" t="str">
        <f aca="false">IF($A88="","",IFERROR(IF(INDEX(Customers!$G$6:$G$205,MATCH($C88,Customers!$A$6:$A$205,0))="",Setup!$B$26,INDEX(Customers!$G$6:$G$205,MATCH($C88,Customers!$A$6:$A$205,0))),Setup!$B$26))</f>
        <v/>
      </c>
      <c r="F88" s="41" t="str">
        <f aca="false">IF(OR($A88="",$B88=""),"",$B88+$E88)</f>
        <v/>
      </c>
      <c r="G88" s="38" t="str">
        <f aca="false">IF($A88="","",SUMIFS('Line Items'!$E$6:$E$1505,'Line Items'!$A$6:$A$1505,$A88))</f>
        <v/>
      </c>
      <c r="H88" s="42"/>
      <c r="I88" s="38" t="str">
        <f aca="false">IF($A88="","",ROUND((G88-N(H88))*Setup!$B$28,2))</f>
        <v/>
      </c>
      <c r="J88" s="38" t="str">
        <f aca="false">IF($A88="","",G88-N(H88)+I88)</f>
        <v/>
      </c>
      <c r="K88" s="38" t="str">
        <f aca="false">IF($A88="","",SUMIFS(Payments!$G$6:$G$1005,Payments!$C$6:$C$1005,$A88))</f>
        <v/>
      </c>
      <c r="L88" s="38" t="str">
        <f aca="false">IF($A88="","",ROUND(J88-K88,2))</f>
        <v/>
      </c>
      <c r="M88" s="39" t="str">
        <f aca="true">IF($A88="","",IF(OR(L88&lt;=0,F88=""),0,MAX(0,TODAY()-F88)))</f>
        <v/>
      </c>
      <c r="N88" s="8" t="str">
        <f aca="false">IF($A88="","",IF(J88&lt;=0,"Draft",IF(L88&lt;=0,"Paid",IF(M88&gt;0,"Overdue",IF(K88&gt;0,"Part-Paid","Unpaid")))))</f>
        <v/>
      </c>
      <c r="O88" s="7"/>
    </row>
    <row r="89" customFormat="false" ht="15" hidden="false" customHeight="false" outlineLevel="0" collapsed="false">
      <c r="A89" s="7"/>
      <c r="B89" s="40"/>
      <c r="C89" s="7"/>
      <c r="D89" s="8" t="str">
        <f aca="false">IF($A89="","",IFERROR(INDEX(Customers!$B$6:$B$205,MATCH($C89,Customers!$A$6:$A$205,0)),"Unknown customer"))</f>
        <v/>
      </c>
      <c r="E89" s="39" t="str">
        <f aca="false">IF($A89="","",IFERROR(IF(INDEX(Customers!$G$6:$G$205,MATCH($C89,Customers!$A$6:$A$205,0))="",Setup!$B$26,INDEX(Customers!$G$6:$G$205,MATCH($C89,Customers!$A$6:$A$205,0))),Setup!$B$26))</f>
        <v/>
      </c>
      <c r="F89" s="41" t="str">
        <f aca="false">IF(OR($A89="",$B89=""),"",$B89+$E89)</f>
        <v/>
      </c>
      <c r="G89" s="38" t="str">
        <f aca="false">IF($A89="","",SUMIFS('Line Items'!$E$6:$E$1505,'Line Items'!$A$6:$A$1505,$A89))</f>
        <v/>
      </c>
      <c r="H89" s="42"/>
      <c r="I89" s="38" t="str">
        <f aca="false">IF($A89="","",ROUND((G89-N(H89))*Setup!$B$28,2))</f>
        <v/>
      </c>
      <c r="J89" s="38" t="str">
        <f aca="false">IF($A89="","",G89-N(H89)+I89)</f>
        <v/>
      </c>
      <c r="K89" s="38" t="str">
        <f aca="false">IF($A89="","",SUMIFS(Payments!$G$6:$G$1005,Payments!$C$6:$C$1005,$A89))</f>
        <v/>
      </c>
      <c r="L89" s="38" t="str">
        <f aca="false">IF($A89="","",ROUND(J89-K89,2))</f>
        <v/>
      </c>
      <c r="M89" s="39" t="str">
        <f aca="true">IF($A89="","",IF(OR(L89&lt;=0,F89=""),0,MAX(0,TODAY()-F89)))</f>
        <v/>
      </c>
      <c r="N89" s="8" t="str">
        <f aca="false">IF($A89="","",IF(J89&lt;=0,"Draft",IF(L89&lt;=0,"Paid",IF(M89&gt;0,"Overdue",IF(K89&gt;0,"Part-Paid","Unpaid")))))</f>
        <v/>
      </c>
      <c r="O89" s="7"/>
    </row>
    <row r="90" customFormat="false" ht="15" hidden="false" customHeight="false" outlineLevel="0" collapsed="false">
      <c r="A90" s="7"/>
      <c r="B90" s="40"/>
      <c r="C90" s="7"/>
      <c r="D90" s="8" t="str">
        <f aca="false">IF($A90="","",IFERROR(INDEX(Customers!$B$6:$B$205,MATCH($C90,Customers!$A$6:$A$205,0)),"Unknown customer"))</f>
        <v/>
      </c>
      <c r="E90" s="39" t="str">
        <f aca="false">IF($A90="","",IFERROR(IF(INDEX(Customers!$G$6:$G$205,MATCH($C90,Customers!$A$6:$A$205,0))="",Setup!$B$26,INDEX(Customers!$G$6:$G$205,MATCH($C90,Customers!$A$6:$A$205,0))),Setup!$B$26))</f>
        <v/>
      </c>
      <c r="F90" s="41" t="str">
        <f aca="false">IF(OR($A90="",$B90=""),"",$B90+$E90)</f>
        <v/>
      </c>
      <c r="G90" s="38" t="str">
        <f aca="false">IF($A90="","",SUMIFS('Line Items'!$E$6:$E$1505,'Line Items'!$A$6:$A$1505,$A90))</f>
        <v/>
      </c>
      <c r="H90" s="42"/>
      <c r="I90" s="38" t="str">
        <f aca="false">IF($A90="","",ROUND((G90-N(H90))*Setup!$B$28,2))</f>
        <v/>
      </c>
      <c r="J90" s="38" t="str">
        <f aca="false">IF($A90="","",G90-N(H90)+I90)</f>
        <v/>
      </c>
      <c r="K90" s="38" t="str">
        <f aca="false">IF($A90="","",SUMIFS(Payments!$G$6:$G$1005,Payments!$C$6:$C$1005,$A90))</f>
        <v/>
      </c>
      <c r="L90" s="38" t="str">
        <f aca="false">IF($A90="","",ROUND(J90-K90,2))</f>
        <v/>
      </c>
      <c r="M90" s="39" t="str">
        <f aca="true">IF($A90="","",IF(OR(L90&lt;=0,F90=""),0,MAX(0,TODAY()-F90)))</f>
        <v/>
      </c>
      <c r="N90" s="8" t="str">
        <f aca="false">IF($A90="","",IF(J90&lt;=0,"Draft",IF(L90&lt;=0,"Paid",IF(M90&gt;0,"Overdue",IF(K90&gt;0,"Part-Paid","Unpaid")))))</f>
        <v/>
      </c>
      <c r="O90" s="7"/>
    </row>
    <row r="91" customFormat="false" ht="15" hidden="false" customHeight="false" outlineLevel="0" collapsed="false">
      <c r="A91" s="7"/>
      <c r="B91" s="40"/>
      <c r="C91" s="7"/>
      <c r="D91" s="8" t="str">
        <f aca="false">IF($A91="","",IFERROR(INDEX(Customers!$B$6:$B$205,MATCH($C91,Customers!$A$6:$A$205,0)),"Unknown customer"))</f>
        <v/>
      </c>
      <c r="E91" s="39" t="str">
        <f aca="false">IF($A91="","",IFERROR(IF(INDEX(Customers!$G$6:$G$205,MATCH($C91,Customers!$A$6:$A$205,0))="",Setup!$B$26,INDEX(Customers!$G$6:$G$205,MATCH($C91,Customers!$A$6:$A$205,0))),Setup!$B$26))</f>
        <v/>
      </c>
      <c r="F91" s="41" t="str">
        <f aca="false">IF(OR($A91="",$B91=""),"",$B91+$E91)</f>
        <v/>
      </c>
      <c r="G91" s="38" t="str">
        <f aca="false">IF($A91="","",SUMIFS('Line Items'!$E$6:$E$1505,'Line Items'!$A$6:$A$1505,$A91))</f>
        <v/>
      </c>
      <c r="H91" s="42"/>
      <c r="I91" s="38" t="str">
        <f aca="false">IF($A91="","",ROUND((G91-N(H91))*Setup!$B$28,2))</f>
        <v/>
      </c>
      <c r="J91" s="38" t="str">
        <f aca="false">IF($A91="","",G91-N(H91)+I91)</f>
        <v/>
      </c>
      <c r="K91" s="38" t="str">
        <f aca="false">IF($A91="","",SUMIFS(Payments!$G$6:$G$1005,Payments!$C$6:$C$1005,$A91))</f>
        <v/>
      </c>
      <c r="L91" s="38" t="str">
        <f aca="false">IF($A91="","",ROUND(J91-K91,2))</f>
        <v/>
      </c>
      <c r="M91" s="39" t="str">
        <f aca="true">IF($A91="","",IF(OR(L91&lt;=0,F91=""),0,MAX(0,TODAY()-F91)))</f>
        <v/>
      </c>
      <c r="N91" s="8" t="str">
        <f aca="false">IF($A91="","",IF(J91&lt;=0,"Draft",IF(L91&lt;=0,"Paid",IF(M91&gt;0,"Overdue",IF(K91&gt;0,"Part-Paid","Unpaid")))))</f>
        <v/>
      </c>
      <c r="O91" s="7"/>
    </row>
    <row r="92" customFormat="false" ht="15" hidden="false" customHeight="false" outlineLevel="0" collapsed="false">
      <c r="A92" s="7"/>
      <c r="B92" s="40"/>
      <c r="C92" s="7"/>
      <c r="D92" s="8" t="str">
        <f aca="false">IF($A92="","",IFERROR(INDEX(Customers!$B$6:$B$205,MATCH($C92,Customers!$A$6:$A$205,0)),"Unknown customer"))</f>
        <v/>
      </c>
      <c r="E92" s="39" t="str">
        <f aca="false">IF($A92="","",IFERROR(IF(INDEX(Customers!$G$6:$G$205,MATCH($C92,Customers!$A$6:$A$205,0))="",Setup!$B$26,INDEX(Customers!$G$6:$G$205,MATCH($C92,Customers!$A$6:$A$205,0))),Setup!$B$26))</f>
        <v/>
      </c>
      <c r="F92" s="41" t="str">
        <f aca="false">IF(OR($A92="",$B92=""),"",$B92+$E92)</f>
        <v/>
      </c>
      <c r="G92" s="38" t="str">
        <f aca="false">IF($A92="","",SUMIFS('Line Items'!$E$6:$E$1505,'Line Items'!$A$6:$A$1505,$A92))</f>
        <v/>
      </c>
      <c r="H92" s="42"/>
      <c r="I92" s="38" t="str">
        <f aca="false">IF($A92="","",ROUND((G92-N(H92))*Setup!$B$28,2))</f>
        <v/>
      </c>
      <c r="J92" s="38" t="str">
        <f aca="false">IF($A92="","",G92-N(H92)+I92)</f>
        <v/>
      </c>
      <c r="K92" s="38" t="str">
        <f aca="false">IF($A92="","",SUMIFS(Payments!$G$6:$G$1005,Payments!$C$6:$C$1005,$A92))</f>
        <v/>
      </c>
      <c r="L92" s="38" t="str">
        <f aca="false">IF($A92="","",ROUND(J92-K92,2))</f>
        <v/>
      </c>
      <c r="M92" s="39" t="str">
        <f aca="true">IF($A92="","",IF(OR(L92&lt;=0,F92=""),0,MAX(0,TODAY()-F92)))</f>
        <v/>
      </c>
      <c r="N92" s="8" t="str">
        <f aca="false">IF($A92="","",IF(J92&lt;=0,"Draft",IF(L92&lt;=0,"Paid",IF(M92&gt;0,"Overdue",IF(K92&gt;0,"Part-Paid","Unpaid")))))</f>
        <v/>
      </c>
      <c r="O92" s="7"/>
    </row>
    <row r="93" customFormat="false" ht="15" hidden="false" customHeight="false" outlineLevel="0" collapsed="false">
      <c r="A93" s="7"/>
      <c r="B93" s="40"/>
      <c r="C93" s="7"/>
      <c r="D93" s="8" t="str">
        <f aca="false">IF($A93="","",IFERROR(INDEX(Customers!$B$6:$B$205,MATCH($C93,Customers!$A$6:$A$205,0)),"Unknown customer"))</f>
        <v/>
      </c>
      <c r="E93" s="39" t="str">
        <f aca="false">IF($A93="","",IFERROR(IF(INDEX(Customers!$G$6:$G$205,MATCH($C93,Customers!$A$6:$A$205,0))="",Setup!$B$26,INDEX(Customers!$G$6:$G$205,MATCH($C93,Customers!$A$6:$A$205,0))),Setup!$B$26))</f>
        <v/>
      </c>
      <c r="F93" s="41" t="str">
        <f aca="false">IF(OR($A93="",$B93=""),"",$B93+$E93)</f>
        <v/>
      </c>
      <c r="G93" s="38" t="str">
        <f aca="false">IF($A93="","",SUMIFS('Line Items'!$E$6:$E$1505,'Line Items'!$A$6:$A$1505,$A93))</f>
        <v/>
      </c>
      <c r="H93" s="42"/>
      <c r="I93" s="38" t="str">
        <f aca="false">IF($A93="","",ROUND((G93-N(H93))*Setup!$B$28,2))</f>
        <v/>
      </c>
      <c r="J93" s="38" t="str">
        <f aca="false">IF($A93="","",G93-N(H93)+I93)</f>
        <v/>
      </c>
      <c r="K93" s="38" t="str">
        <f aca="false">IF($A93="","",SUMIFS(Payments!$G$6:$G$1005,Payments!$C$6:$C$1005,$A93))</f>
        <v/>
      </c>
      <c r="L93" s="38" t="str">
        <f aca="false">IF($A93="","",ROUND(J93-K93,2))</f>
        <v/>
      </c>
      <c r="M93" s="39" t="str">
        <f aca="true">IF($A93="","",IF(OR(L93&lt;=0,F93=""),0,MAX(0,TODAY()-F93)))</f>
        <v/>
      </c>
      <c r="N93" s="8" t="str">
        <f aca="false">IF($A93="","",IF(J93&lt;=0,"Draft",IF(L93&lt;=0,"Paid",IF(M93&gt;0,"Overdue",IF(K93&gt;0,"Part-Paid","Unpaid")))))</f>
        <v/>
      </c>
      <c r="O93" s="7"/>
    </row>
    <row r="94" customFormat="false" ht="15" hidden="false" customHeight="false" outlineLevel="0" collapsed="false">
      <c r="A94" s="7"/>
      <c r="B94" s="40"/>
      <c r="C94" s="7"/>
      <c r="D94" s="8" t="str">
        <f aca="false">IF($A94="","",IFERROR(INDEX(Customers!$B$6:$B$205,MATCH($C94,Customers!$A$6:$A$205,0)),"Unknown customer"))</f>
        <v/>
      </c>
      <c r="E94" s="39" t="str">
        <f aca="false">IF($A94="","",IFERROR(IF(INDEX(Customers!$G$6:$G$205,MATCH($C94,Customers!$A$6:$A$205,0))="",Setup!$B$26,INDEX(Customers!$G$6:$G$205,MATCH($C94,Customers!$A$6:$A$205,0))),Setup!$B$26))</f>
        <v/>
      </c>
      <c r="F94" s="41" t="str">
        <f aca="false">IF(OR($A94="",$B94=""),"",$B94+$E94)</f>
        <v/>
      </c>
      <c r="G94" s="38" t="str">
        <f aca="false">IF($A94="","",SUMIFS('Line Items'!$E$6:$E$1505,'Line Items'!$A$6:$A$1505,$A94))</f>
        <v/>
      </c>
      <c r="H94" s="42"/>
      <c r="I94" s="38" t="str">
        <f aca="false">IF($A94="","",ROUND((G94-N(H94))*Setup!$B$28,2))</f>
        <v/>
      </c>
      <c r="J94" s="38" t="str">
        <f aca="false">IF($A94="","",G94-N(H94)+I94)</f>
        <v/>
      </c>
      <c r="K94" s="38" t="str">
        <f aca="false">IF($A94="","",SUMIFS(Payments!$G$6:$G$1005,Payments!$C$6:$C$1005,$A94))</f>
        <v/>
      </c>
      <c r="L94" s="38" t="str">
        <f aca="false">IF($A94="","",ROUND(J94-K94,2))</f>
        <v/>
      </c>
      <c r="M94" s="39" t="str">
        <f aca="true">IF($A94="","",IF(OR(L94&lt;=0,F94=""),0,MAX(0,TODAY()-F94)))</f>
        <v/>
      </c>
      <c r="N94" s="8" t="str">
        <f aca="false">IF($A94="","",IF(J94&lt;=0,"Draft",IF(L94&lt;=0,"Paid",IF(M94&gt;0,"Overdue",IF(K94&gt;0,"Part-Paid","Unpaid")))))</f>
        <v/>
      </c>
      <c r="O94" s="7"/>
    </row>
    <row r="95" customFormat="false" ht="15" hidden="false" customHeight="false" outlineLevel="0" collapsed="false">
      <c r="A95" s="7"/>
      <c r="B95" s="40"/>
      <c r="C95" s="7"/>
      <c r="D95" s="8" t="str">
        <f aca="false">IF($A95="","",IFERROR(INDEX(Customers!$B$6:$B$205,MATCH($C95,Customers!$A$6:$A$205,0)),"Unknown customer"))</f>
        <v/>
      </c>
      <c r="E95" s="39" t="str">
        <f aca="false">IF($A95="","",IFERROR(IF(INDEX(Customers!$G$6:$G$205,MATCH($C95,Customers!$A$6:$A$205,0))="",Setup!$B$26,INDEX(Customers!$G$6:$G$205,MATCH($C95,Customers!$A$6:$A$205,0))),Setup!$B$26))</f>
        <v/>
      </c>
      <c r="F95" s="41" t="str">
        <f aca="false">IF(OR($A95="",$B95=""),"",$B95+$E95)</f>
        <v/>
      </c>
      <c r="G95" s="38" t="str">
        <f aca="false">IF($A95="","",SUMIFS('Line Items'!$E$6:$E$1505,'Line Items'!$A$6:$A$1505,$A95))</f>
        <v/>
      </c>
      <c r="H95" s="42"/>
      <c r="I95" s="38" t="str">
        <f aca="false">IF($A95="","",ROUND((G95-N(H95))*Setup!$B$28,2))</f>
        <v/>
      </c>
      <c r="J95" s="38" t="str">
        <f aca="false">IF($A95="","",G95-N(H95)+I95)</f>
        <v/>
      </c>
      <c r="K95" s="38" t="str">
        <f aca="false">IF($A95="","",SUMIFS(Payments!$G$6:$G$1005,Payments!$C$6:$C$1005,$A95))</f>
        <v/>
      </c>
      <c r="L95" s="38" t="str">
        <f aca="false">IF($A95="","",ROUND(J95-K95,2))</f>
        <v/>
      </c>
      <c r="M95" s="39" t="str">
        <f aca="true">IF($A95="","",IF(OR(L95&lt;=0,F95=""),0,MAX(0,TODAY()-F95)))</f>
        <v/>
      </c>
      <c r="N95" s="8" t="str">
        <f aca="false">IF($A95="","",IF(J95&lt;=0,"Draft",IF(L95&lt;=0,"Paid",IF(M95&gt;0,"Overdue",IF(K95&gt;0,"Part-Paid","Unpaid")))))</f>
        <v/>
      </c>
      <c r="O95" s="7"/>
    </row>
    <row r="96" customFormat="false" ht="15" hidden="false" customHeight="false" outlineLevel="0" collapsed="false">
      <c r="A96" s="7"/>
      <c r="B96" s="40"/>
      <c r="C96" s="7"/>
      <c r="D96" s="8" t="str">
        <f aca="false">IF($A96="","",IFERROR(INDEX(Customers!$B$6:$B$205,MATCH($C96,Customers!$A$6:$A$205,0)),"Unknown customer"))</f>
        <v/>
      </c>
      <c r="E96" s="39" t="str">
        <f aca="false">IF($A96="","",IFERROR(IF(INDEX(Customers!$G$6:$G$205,MATCH($C96,Customers!$A$6:$A$205,0))="",Setup!$B$26,INDEX(Customers!$G$6:$G$205,MATCH($C96,Customers!$A$6:$A$205,0))),Setup!$B$26))</f>
        <v/>
      </c>
      <c r="F96" s="41" t="str">
        <f aca="false">IF(OR($A96="",$B96=""),"",$B96+$E96)</f>
        <v/>
      </c>
      <c r="G96" s="38" t="str">
        <f aca="false">IF($A96="","",SUMIFS('Line Items'!$E$6:$E$1505,'Line Items'!$A$6:$A$1505,$A96))</f>
        <v/>
      </c>
      <c r="H96" s="42"/>
      <c r="I96" s="38" t="str">
        <f aca="false">IF($A96="","",ROUND((G96-N(H96))*Setup!$B$28,2))</f>
        <v/>
      </c>
      <c r="J96" s="38" t="str">
        <f aca="false">IF($A96="","",G96-N(H96)+I96)</f>
        <v/>
      </c>
      <c r="K96" s="38" t="str">
        <f aca="false">IF($A96="","",SUMIFS(Payments!$G$6:$G$1005,Payments!$C$6:$C$1005,$A96))</f>
        <v/>
      </c>
      <c r="L96" s="38" t="str">
        <f aca="false">IF($A96="","",ROUND(J96-K96,2))</f>
        <v/>
      </c>
      <c r="M96" s="39" t="str">
        <f aca="true">IF($A96="","",IF(OR(L96&lt;=0,F96=""),0,MAX(0,TODAY()-F96)))</f>
        <v/>
      </c>
      <c r="N96" s="8" t="str">
        <f aca="false">IF($A96="","",IF(J96&lt;=0,"Draft",IF(L96&lt;=0,"Paid",IF(M96&gt;0,"Overdue",IF(K96&gt;0,"Part-Paid","Unpaid")))))</f>
        <v/>
      </c>
      <c r="O96" s="7"/>
    </row>
    <row r="97" customFormat="false" ht="15" hidden="false" customHeight="false" outlineLevel="0" collapsed="false">
      <c r="A97" s="7"/>
      <c r="B97" s="40"/>
      <c r="C97" s="7"/>
      <c r="D97" s="8" t="str">
        <f aca="false">IF($A97="","",IFERROR(INDEX(Customers!$B$6:$B$205,MATCH($C97,Customers!$A$6:$A$205,0)),"Unknown customer"))</f>
        <v/>
      </c>
      <c r="E97" s="39" t="str">
        <f aca="false">IF($A97="","",IFERROR(IF(INDEX(Customers!$G$6:$G$205,MATCH($C97,Customers!$A$6:$A$205,0))="",Setup!$B$26,INDEX(Customers!$G$6:$G$205,MATCH($C97,Customers!$A$6:$A$205,0))),Setup!$B$26))</f>
        <v/>
      </c>
      <c r="F97" s="41" t="str">
        <f aca="false">IF(OR($A97="",$B97=""),"",$B97+$E97)</f>
        <v/>
      </c>
      <c r="G97" s="38" t="str">
        <f aca="false">IF($A97="","",SUMIFS('Line Items'!$E$6:$E$1505,'Line Items'!$A$6:$A$1505,$A97))</f>
        <v/>
      </c>
      <c r="H97" s="42"/>
      <c r="I97" s="38" t="str">
        <f aca="false">IF($A97="","",ROUND((G97-N(H97))*Setup!$B$28,2))</f>
        <v/>
      </c>
      <c r="J97" s="38" t="str">
        <f aca="false">IF($A97="","",G97-N(H97)+I97)</f>
        <v/>
      </c>
      <c r="K97" s="38" t="str">
        <f aca="false">IF($A97="","",SUMIFS(Payments!$G$6:$G$1005,Payments!$C$6:$C$1005,$A97))</f>
        <v/>
      </c>
      <c r="L97" s="38" t="str">
        <f aca="false">IF($A97="","",ROUND(J97-K97,2))</f>
        <v/>
      </c>
      <c r="M97" s="39" t="str">
        <f aca="true">IF($A97="","",IF(OR(L97&lt;=0,F97=""),0,MAX(0,TODAY()-F97)))</f>
        <v/>
      </c>
      <c r="N97" s="8" t="str">
        <f aca="false">IF($A97="","",IF(J97&lt;=0,"Draft",IF(L97&lt;=0,"Paid",IF(M97&gt;0,"Overdue",IF(K97&gt;0,"Part-Paid","Unpaid")))))</f>
        <v/>
      </c>
      <c r="O97" s="7"/>
    </row>
    <row r="98" customFormat="false" ht="15" hidden="false" customHeight="false" outlineLevel="0" collapsed="false">
      <c r="A98" s="7"/>
      <c r="B98" s="40"/>
      <c r="C98" s="7"/>
      <c r="D98" s="8" t="str">
        <f aca="false">IF($A98="","",IFERROR(INDEX(Customers!$B$6:$B$205,MATCH($C98,Customers!$A$6:$A$205,0)),"Unknown customer"))</f>
        <v/>
      </c>
      <c r="E98" s="39" t="str">
        <f aca="false">IF($A98="","",IFERROR(IF(INDEX(Customers!$G$6:$G$205,MATCH($C98,Customers!$A$6:$A$205,0))="",Setup!$B$26,INDEX(Customers!$G$6:$G$205,MATCH($C98,Customers!$A$6:$A$205,0))),Setup!$B$26))</f>
        <v/>
      </c>
      <c r="F98" s="41" t="str">
        <f aca="false">IF(OR($A98="",$B98=""),"",$B98+$E98)</f>
        <v/>
      </c>
      <c r="G98" s="38" t="str">
        <f aca="false">IF($A98="","",SUMIFS('Line Items'!$E$6:$E$1505,'Line Items'!$A$6:$A$1505,$A98))</f>
        <v/>
      </c>
      <c r="H98" s="42"/>
      <c r="I98" s="38" t="str">
        <f aca="false">IF($A98="","",ROUND((G98-N(H98))*Setup!$B$28,2))</f>
        <v/>
      </c>
      <c r="J98" s="38" t="str">
        <f aca="false">IF($A98="","",G98-N(H98)+I98)</f>
        <v/>
      </c>
      <c r="K98" s="38" t="str">
        <f aca="false">IF($A98="","",SUMIFS(Payments!$G$6:$G$1005,Payments!$C$6:$C$1005,$A98))</f>
        <v/>
      </c>
      <c r="L98" s="38" t="str">
        <f aca="false">IF($A98="","",ROUND(J98-K98,2))</f>
        <v/>
      </c>
      <c r="M98" s="39" t="str">
        <f aca="true">IF($A98="","",IF(OR(L98&lt;=0,F98=""),0,MAX(0,TODAY()-F98)))</f>
        <v/>
      </c>
      <c r="N98" s="8" t="str">
        <f aca="false">IF($A98="","",IF(J98&lt;=0,"Draft",IF(L98&lt;=0,"Paid",IF(M98&gt;0,"Overdue",IF(K98&gt;0,"Part-Paid","Unpaid")))))</f>
        <v/>
      </c>
      <c r="O98" s="7"/>
    </row>
    <row r="99" customFormat="false" ht="15" hidden="false" customHeight="false" outlineLevel="0" collapsed="false">
      <c r="A99" s="7"/>
      <c r="B99" s="40"/>
      <c r="C99" s="7"/>
      <c r="D99" s="8" t="str">
        <f aca="false">IF($A99="","",IFERROR(INDEX(Customers!$B$6:$B$205,MATCH($C99,Customers!$A$6:$A$205,0)),"Unknown customer"))</f>
        <v/>
      </c>
      <c r="E99" s="39" t="str">
        <f aca="false">IF($A99="","",IFERROR(IF(INDEX(Customers!$G$6:$G$205,MATCH($C99,Customers!$A$6:$A$205,0))="",Setup!$B$26,INDEX(Customers!$G$6:$G$205,MATCH($C99,Customers!$A$6:$A$205,0))),Setup!$B$26))</f>
        <v/>
      </c>
      <c r="F99" s="41" t="str">
        <f aca="false">IF(OR($A99="",$B99=""),"",$B99+$E99)</f>
        <v/>
      </c>
      <c r="G99" s="38" t="str">
        <f aca="false">IF($A99="","",SUMIFS('Line Items'!$E$6:$E$1505,'Line Items'!$A$6:$A$1505,$A99))</f>
        <v/>
      </c>
      <c r="H99" s="42"/>
      <c r="I99" s="38" t="str">
        <f aca="false">IF($A99="","",ROUND((G99-N(H99))*Setup!$B$28,2))</f>
        <v/>
      </c>
      <c r="J99" s="38" t="str">
        <f aca="false">IF($A99="","",G99-N(H99)+I99)</f>
        <v/>
      </c>
      <c r="K99" s="38" t="str">
        <f aca="false">IF($A99="","",SUMIFS(Payments!$G$6:$G$1005,Payments!$C$6:$C$1005,$A99))</f>
        <v/>
      </c>
      <c r="L99" s="38" t="str">
        <f aca="false">IF($A99="","",ROUND(J99-K99,2))</f>
        <v/>
      </c>
      <c r="M99" s="39" t="str">
        <f aca="true">IF($A99="","",IF(OR(L99&lt;=0,F99=""),0,MAX(0,TODAY()-F99)))</f>
        <v/>
      </c>
      <c r="N99" s="8" t="str">
        <f aca="false">IF($A99="","",IF(J99&lt;=0,"Draft",IF(L99&lt;=0,"Paid",IF(M99&gt;0,"Overdue",IF(K99&gt;0,"Part-Paid","Unpaid")))))</f>
        <v/>
      </c>
      <c r="O99" s="7"/>
    </row>
    <row r="100" customFormat="false" ht="15" hidden="false" customHeight="false" outlineLevel="0" collapsed="false">
      <c r="A100" s="7"/>
      <c r="B100" s="40"/>
      <c r="C100" s="7"/>
      <c r="D100" s="8" t="str">
        <f aca="false">IF($A100="","",IFERROR(INDEX(Customers!$B$6:$B$205,MATCH($C100,Customers!$A$6:$A$205,0)),"Unknown customer"))</f>
        <v/>
      </c>
      <c r="E100" s="39" t="str">
        <f aca="false">IF($A100="","",IFERROR(IF(INDEX(Customers!$G$6:$G$205,MATCH($C100,Customers!$A$6:$A$205,0))="",Setup!$B$26,INDEX(Customers!$G$6:$G$205,MATCH($C100,Customers!$A$6:$A$205,0))),Setup!$B$26))</f>
        <v/>
      </c>
      <c r="F100" s="41" t="str">
        <f aca="false">IF(OR($A100="",$B100=""),"",$B100+$E100)</f>
        <v/>
      </c>
      <c r="G100" s="38" t="str">
        <f aca="false">IF($A100="","",SUMIFS('Line Items'!$E$6:$E$1505,'Line Items'!$A$6:$A$1505,$A100))</f>
        <v/>
      </c>
      <c r="H100" s="42"/>
      <c r="I100" s="38" t="str">
        <f aca="false">IF($A100="","",ROUND((G100-N(H100))*Setup!$B$28,2))</f>
        <v/>
      </c>
      <c r="J100" s="38" t="str">
        <f aca="false">IF($A100="","",G100-N(H100)+I100)</f>
        <v/>
      </c>
      <c r="K100" s="38" t="str">
        <f aca="false">IF($A100="","",SUMIFS(Payments!$G$6:$G$1005,Payments!$C$6:$C$1005,$A100))</f>
        <v/>
      </c>
      <c r="L100" s="38" t="str">
        <f aca="false">IF($A100="","",ROUND(J100-K100,2))</f>
        <v/>
      </c>
      <c r="M100" s="39" t="str">
        <f aca="true">IF($A100="","",IF(OR(L100&lt;=0,F100=""),0,MAX(0,TODAY()-F100)))</f>
        <v/>
      </c>
      <c r="N100" s="8" t="str">
        <f aca="false">IF($A100="","",IF(J100&lt;=0,"Draft",IF(L100&lt;=0,"Paid",IF(M100&gt;0,"Overdue",IF(K100&gt;0,"Part-Paid","Unpaid")))))</f>
        <v/>
      </c>
      <c r="O100" s="7"/>
    </row>
    <row r="101" customFormat="false" ht="15" hidden="false" customHeight="false" outlineLevel="0" collapsed="false">
      <c r="A101" s="7"/>
      <c r="B101" s="40"/>
      <c r="C101" s="7"/>
      <c r="D101" s="8" t="str">
        <f aca="false">IF($A101="","",IFERROR(INDEX(Customers!$B$6:$B$205,MATCH($C101,Customers!$A$6:$A$205,0)),"Unknown customer"))</f>
        <v/>
      </c>
      <c r="E101" s="39" t="str">
        <f aca="false">IF($A101="","",IFERROR(IF(INDEX(Customers!$G$6:$G$205,MATCH($C101,Customers!$A$6:$A$205,0))="",Setup!$B$26,INDEX(Customers!$G$6:$G$205,MATCH($C101,Customers!$A$6:$A$205,0))),Setup!$B$26))</f>
        <v/>
      </c>
      <c r="F101" s="41" t="str">
        <f aca="false">IF(OR($A101="",$B101=""),"",$B101+$E101)</f>
        <v/>
      </c>
      <c r="G101" s="38" t="str">
        <f aca="false">IF($A101="","",SUMIFS('Line Items'!$E$6:$E$1505,'Line Items'!$A$6:$A$1505,$A101))</f>
        <v/>
      </c>
      <c r="H101" s="42"/>
      <c r="I101" s="38" t="str">
        <f aca="false">IF($A101="","",ROUND((G101-N(H101))*Setup!$B$28,2))</f>
        <v/>
      </c>
      <c r="J101" s="38" t="str">
        <f aca="false">IF($A101="","",G101-N(H101)+I101)</f>
        <v/>
      </c>
      <c r="K101" s="38" t="str">
        <f aca="false">IF($A101="","",SUMIFS(Payments!$G$6:$G$1005,Payments!$C$6:$C$1005,$A101))</f>
        <v/>
      </c>
      <c r="L101" s="38" t="str">
        <f aca="false">IF($A101="","",ROUND(J101-K101,2))</f>
        <v/>
      </c>
      <c r="M101" s="39" t="str">
        <f aca="true">IF($A101="","",IF(OR(L101&lt;=0,F101=""),0,MAX(0,TODAY()-F101)))</f>
        <v/>
      </c>
      <c r="N101" s="8" t="str">
        <f aca="false">IF($A101="","",IF(J101&lt;=0,"Draft",IF(L101&lt;=0,"Paid",IF(M101&gt;0,"Overdue",IF(K101&gt;0,"Part-Paid","Unpaid")))))</f>
        <v/>
      </c>
      <c r="O101" s="7"/>
    </row>
    <row r="102" customFormat="false" ht="15" hidden="false" customHeight="false" outlineLevel="0" collapsed="false">
      <c r="A102" s="7"/>
      <c r="B102" s="40"/>
      <c r="C102" s="7"/>
      <c r="D102" s="8" t="str">
        <f aca="false">IF($A102="","",IFERROR(INDEX(Customers!$B$6:$B$205,MATCH($C102,Customers!$A$6:$A$205,0)),"Unknown customer"))</f>
        <v/>
      </c>
      <c r="E102" s="39" t="str">
        <f aca="false">IF($A102="","",IFERROR(IF(INDEX(Customers!$G$6:$G$205,MATCH($C102,Customers!$A$6:$A$205,0))="",Setup!$B$26,INDEX(Customers!$G$6:$G$205,MATCH($C102,Customers!$A$6:$A$205,0))),Setup!$B$26))</f>
        <v/>
      </c>
      <c r="F102" s="41" t="str">
        <f aca="false">IF(OR($A102="",$B102=""),"",$B102+$E102)</f>
        <v/>
      </c>
      <c r="G102" s="38" t="str">
        <f aca="false">IF($A102="","",SUMIFS('Line Items'!$E$6:$E$1505,'Line Items'!$A$6:$A$1505,$A102))</f>
        <v/>
      </c>
      <c r="H102" s="42"/>
      <c r="I102" s="38" t="str">
        <f aca="false">IF($A102="","",ROUND((G102-N(H102))*Setup!$B$28,2))</f>
        <v/>
      </c>
      <c r="J102" s="38" t="str">
        <f aca="false">IF($A102="","",G102-N(H102)+I102)</f>
        <v/>
      </c>
      <c r="K102" s="38" t="str">
        <f aca="false">IF($A102="","",SUMIFS(Payments!$G$6:$G$1005,Payments!$C$6:$C$1005,$A102))</f>
        <v/>
      </c>
      <c r="L102" s="38" t="str">
        <f aca="false">IF($A102="","",ROUND(J102-K102,2))</f>
        <v/>
      </c>
      <c r="M102" s="39" t="str">
        <f aca="true">IF($A102="","",IF(OR(L102&lt;=0,F102=""),0,MAX(0,TODAY()-F102)))</f>
        <v/>
      </c>
      <c r="N102" s="8" t="str">
        <f aca="false">IF($A102="","",IF(J102&lt;=0,"Draft",IF(L102&lt;=0,"Paid",IF(M102&gt;0,"Overdue",IF(K102&gt;0,"Part-Paid","Unpaid")))))</f>
        <v/>
      </c>
      <c r="O102" s="7"/>
    </row>
    <row r="103" customFormat="false" ht="15" hidden="false" customHeight="false" outlineLevel="0" collapsed="false">
      <c r="A103" s="7"/>
      <c r="B103" s="40"/>
      <c r="C103" s="7"/>
      <c r="D103" s="8" t="str">
        <f aca="false">IF($A103="","",IFERROR(INDEX(Customers!$B$6:$B$205,MATCH($C103,Customers!$A$6:$A$205,0)),"Unknown customer"))</f>
        <v/>
      </c>
      <c r="E103" s="39" t="str">
        <f aca="false">IF($A103="","",IFERROR(IF(INDEX(Customers!$G$6:$G$205,MATCH($C103,Customers!$A$6:$A$205,0))="",Setup!$B$26,INDEX(Customers!$G$6:$G$205,MATCH($C103,Customers!$A$6:$A$205,0))),Setup!$B$26))</f>
        <v/>
      </c>
      <c r="F103" s="41" t="str">
        <f aca="false">IF(OR($A103="",$B103=""),"",$B103+$E103)</f>
        <v/>
      </c>
      <c r="G103" s="38" t="str">
        <f aca="false">IF($A103="","",SUMIFS('Line Items'!$E$6:$E$1505,'Line Items'!$A$6:$A$1505,$A103))</f>
        <v/>
      </c>
      <c r="H103" s="42"/>
      <c r="I103" s="38" t="str">
        <f aca="false">IF($A103="","",ROUND((G103-N(H103))*Setup!$B$28,2))</f>
        <v/>
      </c>
      <c r="J103" s="38" t="str">
        <f aca="false">IF($A103="","",G103-N(H103)+I103)</f>
        <v/>
      </c>
      <c r="K103" s="38" t="str">
        <f aca="false">IF($A103="","",SUMIFS(Payments!$G$6:$G$1005,Payments!$C$6:$C$1005,$A103))</f>
        <v/>
      </c>
      <c r="L103" s="38" t="str">
        <f aca="false">IF($A103="","",ROUND(J103-K103,2))</f>
        <v/>
      </c>
      <c r="M103" s="39" t="str">
        <f aca="true">IF($A103="","",IF(OR(L103&lt;=0,F103=""),0,MAX(0,TODAY()-F103)))</f>
        <v/>
      </c>
      <c r="N103" s="8" t="str">
        <f aca="false">IF($A103="","",IF(J103&lt;=0,"Draft",IF(L103&lt;=0,"Paid",IF(M103&gt;0,"Overdue",IF(K103&gt;0,"Part-Paid","Unpaid")))))</f>
        <v/>
      </c>
      <c r="O103" s="7"/>
    </row>
    <row r="104" customFormat="false" ht="15" hidden="false" customHeight="false" outlineLevel="0" collapsed="false">
      <c r="A104" s="7"/>
      <c r="B104" s="40"/>
      <c r="C104" s="7"/>
      <c r="D104" s="8" t="str">
        <f aca="false">IF($A104="","",IFERROR(INDEX(Customers!$B$6:$B$205,MATCH($C104,Customers!$A$6:$A$205,0)),"Unknown customer"))</f>
        <v/>
      </c>
      <c r="E104" s="39" t="str">
        <f aca="false">IF($A104="","",IFERROR(IF(INDEX(Customers!$G$6:$G$205,MATCH($C104,Customers!$A$6:$A$205,0))="",Setup!$B$26,INDEX(Customers!$G$6:$G$205,MATCH($C104,Customers!$A$6:$A$205,0))),Setup!$B$26))</f>
        <v/>
      </c>
      <c r="F104" s="41" t="str">
        <f aca="false">IF(OR($A104="",$B104=""),"",$B104+$E104)</f>
        <v/>
      </c>
      <c r="G104" s="38" t="str">
        <f aca="false">IF($A104="","",SUMIFS('Line Items'!$E$6:$E$1505,'Line Items'!$A$6:$A$1505,$A104))</f>
        <v/>
      </c>
      <c r="H104" s="42"/>
      <c r="I104" s="38" t="str">
        <f aca="false">IF($A104="","",ROUND((G104-N(H104))*Setup!$B$28,2))</f>
        <v/>
      </c>
      <c r="J104" s="38" t="str">
        <f aca="false">IF($A104="","",G104-N(H104)+I104)</f>
        <v/>
      </c>
      <c r="K104" s="38" t="str">
        <f aca="false">IF($A104="","",SUMIFS(Payments!$G$6:$G$1005,Payments!$C$6:$C$1005,$A104))</f>
        <v/>
      </c>
      <c r="L104" s="38" t="str">
        <f aca="false">IF($A104="","",ROUND(J104-K104,2))</f>
        <v/>
      </c>
      <c r="M104" s="39" t="str">
        <f aca="true">IF($A104="","",IF(OR(L104&lt;=0,F104=""),0,MAX(0,TODAY()-F104)))</f>
        <v/>
      </c>
      <c r="N104" s="8" t="str">
        <f aca="false">IF($A104="","",IF(J104&lt;=0,"Draft",IF(L104&lt;=0,"Paid",IF(M104&gt;0,"Overdue",IF(K104&gt;0,"Part-Paid","Unpaid")))))</f>
        <v/>
      </c>
      <c r="O104" s="7"/>
    </row>
    <row r="105" customFormat="false" ht="15" hidden="false" customHeight="false" outlineLevel="0" collapsed="false">
      <c r="A105" s="7"/>
      <c r="B105" s="40"/>
      <c r="C105" s="7"/>
      <c r="D105" s="8" t="str">
        <f aca="false">IF($A105="","",IFERROR(INDEX(Customers!$B$6:$B$205,MATCH($C105,Customers!$A$6:$A$205,0)),"Unknown customer"))</f>
        <v/>
      </c>
      <c r="E105" s="39" t="str">
        <f aca="false">IF($A105="","",IFERROR(IF(INDEX(Customers!$G$6:$G$205,MATCH($C105,Customers!$A$6:$A$205,0))="",Setup!$B$26,INDEX(Customers!$G$6:$G$205,MATCH($C105,Customers!$A$6:$A$205,0))),Setup!$B$26))</f>
        <v/>
      </c>
      <c r="F105" s="41" t="str">
        <f aca="false">IF(OR($A105="",$B105=""),"",$B105+$E105)</f>
        <v/>
      </c>
      <c r="G105" s="38" t="str">
        <f aca="false">IF($A105="","",SUMIFS('Line Items'!$E$6:$E$1505,'Line Items'!$A$6:$A$1505,$A105))</f>
        <v/>
      </c>
      <c r="H105" s="42"/>
      <c r="I105" s="38" t="str">
        <f aca="false">IF($A105="","",ROUND((G105-N(H105))*Setup!$B$28,2))</f>
        <v/>
      </c>
      <c r="J105" s="38" t="str">
        <f aca="false">IF($A105="","",G105-N(H105)+I105)</f>
        <v/>
      </c>
      <c r="K105" s="38" t="str">
        <f aca="false">IF($A105="","",SUMIFS(Payments!$G$6:$G$1005,Payments!$C$6:$C$1005,$A105))</f>
        <v/>
      </c>
      <c r="L105" s="38" t="str">
        <f aca="false">IF($A105="","",ROUND(J105-K105,2))</f>
        <v/>
      </c>
      <c r="M105" s="39" t="str">
        <f aca="true">IF($A105="","",IF(OR(L105&lt;=0,F105=""),0,MAX(0,TODAY()-F105)))</f>
        <v/>
      </c>
      <c r="N105" s="8" t="str">
        <f aca="false">IF($A105="","",IF(J105&lt;=0,"Draft",IF(L105&lt;=0,"Paid",IF(M105&gt;0,"Overdue",IF(K105&gt;0,"Part-Paid","Unpaid")))))</f>
        <v/>
      </c>
      <c r="O105" s="7"/>
    </row>
    <row r="106" customFormat="false" ht="15" hidden="false" customHeight="false" outlineLevel="0" collapsed="false">
      <c r="A106" s="7"/>
      <c r="B106" s="40"/>
      <c r="C106" s="7"/>
      <c r="D106" s="8" t="str">
        <f aca="false">IF($A106="","",IFERROR(INDEX(Customers!$B$6:$B$205,MATCH($C106,Customers!$A$6:$A$205,0)),"Unknown customer"))</f>
        <v/>
      </c>
      <c r="E106" s="39" t="str">
        <f aca="false">IF($A106="","",IFERROR(IF(INDEX(Customers!$G$6:$G$205,MATCH($C106,Customers!$A$6:$A$205,0))="",Setup!$B$26,INDEX(Customers!$G$6:$G$205,MATCH($C106,Customers!$A$6:$A$205,0))),Setup!$B$26))</f>
        <v/>
      </c>
      <c r="F106" s="41" t="str">
        <f aca="false">IF(OR($A106="",$B106=""),"",$B106+$E106)</f>
        <v/>
      </c>
      <c r="G106" s="38" t="str">
        <f aca="false">IF($A106="","",SUMIFS('Line Items'!$E$6:$E$1505,'Line Items'!$A$6:$A$1505,$A106))</f>
        <v/>
      </c>
      <c r="H106" s="42"/>
      <c r="I106" s="38" t="str">
        <f aca="false">IF($A106="","",ROUND((G106-N(H106))*Setup!$B$28,2))</f>
        <v/>
      </c>
      <c r="J106" s="38" t="str">
        <f aca="false">IF($A106="","",G106-N(H106)+I106)</f>
        <v/>
      </c>
      <c r="K106" s="38" t="str">
        <f aca="false">IF($A106="","",SUMIFS(Payments!$G$6:$G$1005,Payments!$C$6:$C$1005,$A106))</f>
        <v/>
      </c>
      <c r="L106" s="38" t="str">
        <f aca="false">IF($A106="","",ROUND(J106-K106,2))</f>
        <v/>
      </c>
      <c r="M106" s="39" t="str">
        <f aca="true">IF($A106="","",IF(OR(L106&lt;=0,F106=""),0,MAX(0,TODAY()-F106)))</f>
        <v/>
      </c>
      <c r="N106" s="8" t="str">
        <f aca="false">IF($A106="","",IF(J106&lt;=0,"Draft",IF(L106&lt;=0,"Paid",IF(M106&gt;0,"Overdue",IF(K106&gt;0,"Part-Paid","Unpaid")))))</f>
        <v/>
      </c>
      <c r="O106" s="7"/>
    </row>
    <row r="107" customFormat="false" ht="15" hidden="false" customHeight="false" outlineLevel="0" collapsed="false">
      <c r="A107" s="7"/>
      <c r="B107" s="40"/>
      <c r="C107" s="7"/>
      <c r="D107" s="8" t="str">
        <f aca="false">IF($A107="","",IFERROR(INDEX(Customers!$B$6:$B$205,MATCH($C107,Customers!$A$6:$A$205,0)),"Unknown customer"))</f>
        <v/>
      </c>
      <c r="E107" s="39" t="str">
        <f aca="false">IF($A107="","",IFERROR(IF(INDEX(Customers!$G$6:$G$205,MATCH($C107,Customers!$A$6:$A$205,0))="",Setup!$B$26,INDEX(Customers!$G$6:$G$205,MATCH($C107,Customers!$A$6:$A$205,0))),Setup!$B$26))</f>
        <v/>
      </c>
      <c r="F107" s="41" t="str">
        <f aca="false">IF(OR($A107="",$B107=""),"",$B107+$E107)</f>
        <v/>
      </c>
      <c r="G107" s="38" t="str">
        <f aca="false">IF($A107="","",SUMIFS('Line Items'!$E$6:$E$1505,'Line Items'!$A$6:$A$1505,$A107))</f>
        <v/>
      </c>
      <c r="H107" s="42"/>
      <c r="I107" s="38" t="str">
        <f aca="false">IF($A107="","",ROUND((G107-N(H107))*Setup!$B$28,2))</f>
        <v/>
      </c>
      <c r="J107" s="38" t="str">
        <f aca="false">IF($A107="","",G107-N(H107)+I107)</f>
        <v/>
      </c>
      <c r="K107" s="38" t="str">
        <f aca="false">IF($A107="","",SUMIFS(Payments!$G$6:$G$1005,Payments!$C$6:$C$1005,$A107))</f>
        <v/>
      </c>
      <c r="L107" s="38" t="str">
        <f aca="false">IF($A107="","",ROUND(J107-K107,2))</f>
        <v/>
      </c>
      <c r="M107" s="39" t="str">
        <f aca="true">IF($A107="","",IF(OR(L107&lt;=0,F107=""),0,MAX(0,TODAY()-F107)))</f>
        <v/>
      </c>
      <c r="N107" s="8" t="str">
        <f aca="false">IF($A107="","",IF(J107&lt;=0,"Draft",IF(L107&lt;=0,"Paid",IF(M107&gt;0,"Overdue",IF(K107&gt;0,"Part-Paid","Unpaid")))))</f>
        <v/>
      </c>
      <c r="O107" s="7"/>
    </row>
    <row r="108" customFormat="false" ht="15" hidden="false" customHeight="false" outlineLevel="0" collapsed="false">
      <c r="A108" s="7"/>
      <c r="B108" s="40"/>
      <c r="C108" s="7"/>
      <c r="D108" s="8" t="str">
        <f aca="false">IF($A108="","",IFERROR(INDEX(Customers!$B$6:$B$205,MATCH($C108,Customers!$A$6:$A$205,0)),"Unknown customer"))</f>
        <v/>
      </c>
      <c r="E108" s="39" t="str">
        <f aca="false">IF($A108="","",IFERROR(IF(INDEX(Customers!$G$6:$G$205,MATCH($C108,Customers!$A$6:$A$205,0))="",Setup!$B$26,INDEX(Customers!$G$6:$G$205,MATCH($C108,Customers!$A$6:$A$205,0))),Setup!$B$26))</f>
        <v/>
      </c>
      <c r="F108" s="41" t="str">
        <f aca="false">IF(OR($A108="",$B108=""),"",$B108+$E108)</f>
        <v/>
      </c>
      <c r="G108" s="38" t="str">
        <f aca="false">IF($A108="","",SUMIFS('Line Items'!$E$6:$E$1505,'Line Items'!$A$6:$A$1505,$A108))</f>
        <v/>
      </c>
      <c r="H108" s="42"/>
      <c r="I108" s="38" t="str">
        <f aca="false">IF($A108="","",ROUND((G108-N(H108))*Setup!$B$28,2))</f>
        <v/>
      </c>
      <c r="J108" s="38" t="str">
        <f aca="false">IF($A108="","",G108-N(H108)+I108)</f>
        <v/>
      </c>
      <c r="K108" s="38" t="str">
        <f aca="false">IF($A108="","",SUMIFS(Payments!$G$6:$G$1005,Payments!$C$6:$C$1005,$A108))</f>
        <v/>
      </c>
      <c r="L108" s="38" t="str">
        <f aca="false">IF($A108="","",ROUND(J108-K108,2))</f>
        <v/>
      </c>
      <c r="M108" s="39" t="str">
        <f aca="true">IF($A108="","",IF(OR(L108&lt;=0,F108=""),0,MAX(0,TODAY()-F108)))</f>
        <v/>
      </c>
      <c r="N108" s="8" t="str">
        <f aca="false">IF($A108="","",IF(J108&lt;=0,"Draft",IF(L108&lt;=0,"Paid",IF(M108&gt;0,"Overdue",IF(K108&gt;0,"Part-Paid","Unpaid")))))</f>
        <v/>
      </c>
      <c r="O108" s="7"/>
    </row>
    <row r="109" customFormat="false" ht="15" hidden="false" customHeight="false" outlineLevel="0" collapsed="false">
      <c r="A109" s="7"/>
      <c r="B109" s="40"/>
      <c r="C109" s="7"/>
      <c r="D109" s="8" t="str">
        <f aca="false">IF($A109="","",IFERROR(INDEX(Customers!$B$6:$B$205,MATCH($C109,Customers!$A$6:$A$205,0)),"Unknown customer"))</f>
        <v/>
      </c>
      <c r="E109" s="39" t="str">
        <f aca="false">IF($A109="","",IFERROR(IF(INDEX(Customers!$G$6:$G$205,MATCH($C109,Customers!$A$6:$A$205,0))="",Setup!$B$26,INDEX(Customers!$G$6:$G$205,MATCH($C109,Customers!$A$6:$A$205,0))),Setup!$B$26))</f>
        <v/>
      </c>
      <c r="F109" s="41" t="str">
        <f aca="false">IF(OR($A109="",$B109=""),"",$B109+$E109)</f>
        <v/>
      </c>
      <c r="G109" s="38" t="str">
        <f aca="false">IF($A109="","",SUMIFS('Line Items'!$E$6:$E$1505,'Line Items'!$A$6:$A$1505,$A109))</f>
        <v/>
      </c>
      <c r="H109" s="42"/>
      <c r="I109" s="38" t="str">
        <f aca="false">IF($A109="","",ROUND((G109-N(H109))*Setup!$B$28,2))</f>
        <v/>
      </c>
      <c r="J109" s="38" t="str">
        <f aca="false">IF($A109="","",G109-N(H109)+I109)</f>
        <v/>
      </c>
      <c r="K109" s="38" t="str">
        <f aca="false">IF($A109="","",SUMIFS(Payments!$G$6:$G$1005,Payments!$C$6:$C$1005,$A109))</f>
        <v/>
      </c>
      <c r="L109" s="38" t="str">
        <f aca="false">IF($A109="","",ROUND(J109-K109,2))</f>
        <v/>
      </c>
      <c r="M109" s="39" t="str">
        <f aca="true">IF($A109="","",IF(OR(L109&lt;=0,F109=""),0,MAX(0,TODAY()-F109)))</f>
        <v/>
      </c>
      <c r="N109" s="8" t="str">
        <f aca="false">IF($A109="","",IF(J109&lt;=0,"Draft",IF(L109&lt;=0,"Paid",IF(M109&gt;0,"Overdue",IF(K109&gt;0,"Part-Paid","Unpaid")))))</f>
        <v/>
      </c>
      <c r="O109" s="7"/>
    </row>
    <row r="110" customFormat="false" ht="15" hidden="false" customHeight="false" outlineLevel="0" collapsed="false">
      <c r="A110" s="7"/>
      <c r="B110" s="40"/>
      <c r="C110" s="7"/>
      <c r="D110" s="8" t="str">
        <f aca="false">IF($A110="","",IFERROR(INDEX(Customers!$B$6:$B$205,MATCH($C110,Customers!$A$6:$A$205,0)),"Unknown customer"))</f>
        <v/>
      </c>
      <c r="E110" s="39" t="str">
        <f aca="false">IF($A110="","",IFERROR(IF(INDEX(Customers!$G$6:$G$205,MATCH($C110,Customers!$A$6:$A$205,0))="",Setup!$B$26,INDEX(Customers!$G$6:$G$205,MATCH($C110,Customers!$A$6:$A$205,0))),Setup!$B$26))</f>
        <v/>
      </c>
      <c r="F110" s="41" t="str">
        <f aca="false">IF(OR($A110="",$B110=""),"",$B110+$E110)</f>
        <v/>
      </c>
      <c r="G110" s="38" t="str">
        <f aca="false">IF($A110="","",SUMIFS('Line Items'!$E$6:$E$1505,'Line Items'!$A$6:$A$1505,$A110))</f>
        <v/>
      </c>
      <c r="H110" s="42"/>
      <c r="I110" s="38" t="str">
        <f aca="false">IF($A110="","",ROUND((G110-N(H110))*Setup!$B$28,2))</f>
        <v/>
      </c>
      <c r="J110" s="38" t="str">
        <f aca="false">IF($A110="","",G110-N(H110)+I110)</f>
        <v/>
      </c>
      <c r="K110" s="38" t="str">
        <f aca="false">IF($A110="","",SUMIFS(Payments!$G$6:$G$1005,Payments!$C$6:$C$1005,$A110))</f>
        <v/>
      </c>
      <c r="L110" s="38" t="str">
        <f aca="false">IF($A110="","",ROUND(J110-K110,2))</f>
        <v/>
      </c>
      <c r="M110" s="39" t="str">
        <f aca="true">IF($A110="","",IF(OR(L110&lt;=0,F110=""),0,MAX(0,TODAY()-F110)))</f>
        <v/>
      </c>
      <c r="N110" s="8" t="str">
        <f aca="false">IF($A110="","",IF(J110&lt;=0,"Draft",IF(L110&lt;=0,"Paid",IF(M110&gt;0,"Overdue",IF(K110&gt;0,"Part-Paid","Unpaid")))))</f>
        <v/>
      </c>
      <c r="O110" s="7"/>
    </row>
    <row r="111" customFormat="false" ht="15" hidden="false" customHeight="false" outlineLevel="0" collapsed="false">
      <c r="A111" s="7"/>
      <c r="B111" s="40"/>
      <c r="C111" s="7"/>
      <c r="D111" s="8" t="str">
        <f aca="false">IF($A111="","",IFERROR(INDEX(Customers!$B$6:$B$205,MATCH($C111,Customers!$A$6:$A$205,0)),"Unknown customer"))</f>
        <v/>
      </c>
      <c r="E111" s="39" t="str">
        <f aca="false">IF($A111="","",IFERROR(IF(INDEX(Customers!$G$6:$G$205,MATCH($C111,Customers!$A$6:$A$205,0))="",Setup!$B$26,INDEX(Customers!$G$6:$G$205,MATCH($C111,Customers!$A$6:$A$205,0))),Setup!$B$26))</f>
        <v/>
      </c>
      <c r="F111" s="41" t="str">
        <f aca="false">IF(OR($A111="",$B111=""),"",$B111+$E111)</f>
        <v/>
      </c>
      <c r="G111" s="38" t="str">
        <f aca="false">IF($A111="","",SUMIFS('Line Items'!$E$6:$E$1505,'Line Items'!$A$6:$A$1505,$A111))</f>
        <v/>
      </c>
      <c r="H111" s="42"/>
      <c r="I111" s="38" t="str">
        <f aca="false">IF($A111="","",ROUND((G111-N(H111))*Setup!$B$28,2))</f>
        <v/>
      </c>
      <c r="J111" s="38" t="str">
        <f aca="false">IF($A111="","",G111-N(H111)+I111)</f>
        <v/>
      </c>
      <c r="K111" s="38" t="str">
        <f aca="false">IF($A111="","",SUMIFS(Payments!$G$6:$G$1005,Payments!$C$6:$C$1005,$A111))</f>
        <v/>
      </c>
      <c r="L111" s="38" t="str">
        <f aca="false">IF($A111="","",ROUND(J111-K111,2))</f>
        <v/>
      </c>
      <c r="M111" s="39" t="str">
        <f aca="true">IF($A111="","",IF(OR(L111&lt;=0,F111=""),0,MAX(0,TODAY()-F111)))</f>
        <v/>
      </c>
      <c r="N111" s="8" t="str">
        <f aca="false">IF($A111="","",IF(J111&lt;=0,"Draft",IF(L111&lt;=0,"Paid",IF(M111&gt;0,"Overdue",IF(K111&gt;0,"Part-Paid","Unpaid")))))</f>
        <v/>
      </c>
      <c r="O111" s="7"/>
    </row>
    <row r="112" customFormat="false" ht="15" hidden="false" customHeight="false" outlineLevel="0" collapsed="false">
      <c r="A112" s="7"/>
      <c r="B112" s="40"/>
      <c r="C112" s="7"/>
      <c r="D112" s="8" t="str">
        <f aca="false">IF($A112="","",IFERROR(INDEX(Customers!$B$6:$B$205,MATCH($C112,Customers!$A$6:$A$205,0)),"Unknown customer"))</f>
        <v/>
      </c>
      <c r="E112" s="39" t="str">
        <f aca="false">IF($A112="","",IFERROR(IF(INDEX(Customers!$G$6:$G$205,MATCH($C112,Customers!$A$6:$A$205,0))="",Setup!$B$26,INDEX(Customers!$G$6:$G$205,MATCH($C112,Customers!$A$6:$A$205,0))),Setup!$B$26))</f>
        <v/>
      </c>
      <c r="F112" s="41" t="str">
        <f aca="false">IF(OR($A112="",$B112=""),"",$B112+$E112)</f>
        <v/>
      </c>
      <c r="G112" s="38" t="str">
        <f aca="false">IF($A112="","",SUMIFS('Line Items'!$E$6:$E$1505,'Line Items'!$A$6:$A$1505,$A112))</f>
        <v/>
      </c>
      <c r="H112" s="42"/>
      <c r="I112" s="38" t="str">
        <f aca="false">IF($A112="","",ROUND((G112-N(H112))*Setup!$B$28,2))</f>
        <v/>
      </c>
      <c r="J112" s="38" t="str">
        <f aca="false">IF($A112="","",G112-N(H112)+I112)</f>
        <v/>
      </c>
      <c r="K112" s="38" t="str">
        <f aca="false">IF($A112="","",SUMIFS(Payments!$G$6:$G$1005,Payments!$C$6:$C$1005,$A112))</f>
        <v/>
      </c>
      <c r="L112" s="38" t="str">
        <f aca="false">IF($A112="","",ROUND(J112-K112,2))</f>
        <v/>
      </c>
      <c r="M112" s="39" t="str">
        <f aca="true">IF($A112="","",IF(OR(L112&lt;=0,F112=""),0,MAX(0,TODAY()-F112)))</f>
        <v/>
      </c>
      <c r="N112" s="8" t="str">
        <f aca="false">IF($A112="","",IF(J112&lt;=0,"Draft",IF(L112&lt;=0,"Paid",IF(M112&gt;0,"Overdue",IF(K112&gt;0,"Part-Paid","Unpaid")))))</f>
        <v/>
      </c>
      <c r="O112" s="7"/>
    </row>
    <row r="113" customFormat="false" ht="15" hidden="false" customHeight="false" outlineLevel="0" collapsed="false">
      <c r="A113" s="7"/>
      <c r="B113" s="40"/>
      <c r="C113" s="7"/>
      <c r="D113" s="8" t="str">
        <f aca="false">IF($A113="","",IFERROR(INDEX(Customers!$B$6:$B$205,MATCH($C113,Customers!$A$6:$A$205,0)),"Unknown customer"))</f>
        <v/>
      </c>
      <c r="E113" s="39" t="str">
        <f aca="false">IF($A113="","",IFERROR(IF(INDEX(Customers!$G$6:$G$205,MATCH($C113,Customers!$A$6:$A$205,0))="",Setup!$B$26,INDEX(Customers!$G$6:$G$205,MATCH($C113,Customers!$A$6:$A$205,0))),Setup!$B$26))</f>
        <v/>
      </c>
      <c r="F113" s="41" t="str">
        <f aca="false">IF(OR($A113="",$B113=""),"",$B113+$E113)</f>
        <v/>
      </c>
      <c r="G113" s="38" t="str">
        <f aca="false">IF($A113="","",SUMIFS('Line Items'!$E$6:$E$1505,'Line Items'!$A$6:$A$1505,$A113))</f>
        <v/>
      </c>
      <c r="H113" s="42"/>
      <c r="I113" s="38" t="str">
        <f aca="false">IF($A113="","",ROUND((G113-N(H113))*Setup!$B$28,2))</f>
        <v/>
      </c>
      <c r="J113" s="38" t="str">
        <f aca="false">IF($A113="","",G113-N(H113)+I113)</f>
        <v/>
      </c>
      <c r="K113" s="38" t="str">
        <f aca="false">IF($A113="","",SUMIFS(Payments!$G$6:$G$1005,Payments!$C$6:$C$1005,$A113))</f>
        <v/>
      </c>
      <c r="L113" s="38" t="str">
        <f aca="false">IF($A113="","",ROUND(J113-K113,2))</f>
        <v/>
      </c>
      <c r="M113" s="39" t="str">
        <f aca="true">IF($A113="","",IF(OR(L113&lt;=0,F113=""),0,MAX(0,TODAY()-F113)))</f>
        <v/>
      </c>
      <c r="N113" s="8" t="str">
        <f aca="false">IF($A113="","",IF(J113&lt;=0,"Draft",IF(L113&lt;=0,"Paid",IF(M113&gt;0,"Overdue",IF(K113&gt;0,"Part-Paid","Unpaid")))))</f>
        <v/>
      </c>
      <c r="O113" s="7"/>
    </row>
    <row r="114" customFormat="false" ht="15" hidden="false" customHeight="false" outlineLevel="0" collapsed="false">
      <c r="A114" s="7"/>
      <c r="B114" s="40"/>
      <c r="C114" s="7"/>
      <c r="D114" s="8" t="str">
        <f aca="false">IF($A114="","",IFERROR(INDEX(Customers!$B$6:$B$205,MATCH($C114,Customers!$A$6:$A$205,0)),"Unknown customer"))</f>
        <v/>
      </c>
      <c r="E114" s="39" t="str">
        <f aca="false">IF($A114="","",IFERROR(IF(INDEX(Customers!$G$6:$G$205,MATCH($C114,Customers!$A$6:$A$205,0))="",Setup!$B$26,INDEX(Customers!$G$6:$G$205,MATCH($C114,Customers!$A$6:$A$205,0))),Setup!$B$26))</f>
        <v/>
      </c>
      <c r="F114" s="41" t="str">
        <f aca="false">IF(OR($A114="",$B114=""),"",$B114+$E114)</f>
        <v/>
      </c>
      <c r="G114" s="38" t="str">
        <f aca="false">IF($A114="","",SUMIFS('Line Items'!$E$6:$E$1505,'Line Items'!$A$6:$A$1505,$A114))</f>
        <v/>
      </c>
      <c r="H114" s="42"/>
      <c r="I114" s="38" t="str">
        <f aca="false">IF($A114="","",ROUND((G114-N(H114))*Setup!$B$28,2))</f>
        <v/>
      </c>
      <c r="J114" s="38" t="str">
        <f aca="false">IF($A114="","",G114-N(H114)+I114)</f>
        <v/>
      </c>
      <c r="K114" s="38" t="str">
        <f aca="false">IF($A114="","",SUMIFS(Payments!$G$6:$G$1005,Payments!$C$6:$C$1005,$A114))</f>
        <v/>
      </c>
      <c r="L114" s="38" t="str">
        <f aca="false">IF($A114="","",ROUND(J114-K114,2))</f>
        <v/>
      </c>
      <c r="M114" s="39" t="str">
        <f aca="true">IF($A114="","",IF(OR(L114&lt;=0,F114=""),0,MAX(0,TODAY()-F114)))</f>
        <v/>
      </c>
      <c r="N114" s="8" t="str">
        <f aca="false">IF($A114="","",IF(J114&lt;=0,"Draft",IF(L114&lt;=0,"Paid",IF(M114&gt;0,"Overdue",IF(K114&gt;0,"Part-Paid","Unpaid")))))</f>
        <v/>
      </c>
      <c r="O114" s="7"/>
    </row>
    <row r="115" customFormat="false" ht="15" hidden="false" customHeight="false" outlineLevel="0" collapsed="false">
      <c r="A115" s="7"/>
      <c r="B115" s="40"/>
      <c r="C115" s="7"/>
      <c r="D115" s="8" t="str">
        <f aca="false">IF($A115="","",IFERROR(INDEX(Customers!$B$6:$B$205,MATCH($C115,Customers!$A$6:$A$205,0)),"Unknown customer"))</f>
        <v/>
      </c>
      <c r="E115" s="39" t="str">
        <f aca="false">IF($A115="","",IFERROR(IF(INDEX(Customers!$G$6:$G$205,MATCH($C115,Customers!$A$6:$A$205,0))="",Setup!$B$26,INDEX(Customers!$G$6:$G$205,MATCH($C115,Customers!$A$6:$A$205,0))),Setup!$B$26))</f>
        <v/>
      </c>
      <c r="F115" s="41" t="str">
        <f aca="false">IF(OR($A115="",$B115=""),"",$B115+$E115)</f>
        <v/>
      </c>
      <c r="G115" s="38" t="str">
        <f aca="false">IF($A115="","",SUMIFS('Line Items'!$E$6:$E$1505,'Line Items'!$A$6:$A$1505,$A115))</f>
        <v/>
      </c>
      <c r="H115" s="42"/>
      <c r="I115" s="38" t="str">
        <f aca="false">IF($A115="","",ROUND((G115-N(H115))*Setup!$B$28,2))</f>
        <v/>
      </c>
      <c r="J115" s="38" t="str">
        <f aca="false">IF($A115="","",G115-N(H115)+I115)</f>
        <v/>
      </c>
      <c r="K115" s="38" t="str">
        <f aca="false">IF($A115="","",SUMIFS(Payments!$G$6:$G$1005,Payments!$C$6:$C$1005,$A115))</f>
        <v/>
      </c>
      <c r="L115" s="38" t="str">
        <f aca="false">IF($A115="","",ROUND(J115-K115,2))</f>
        <v/>
      </c>
      <c r="M115" s="39" t="str">
        <f aca="true">IF($A115="","",IF(OR(L115&lt;=0,F115=""),0,MAX(0,TODAY()-F115)))</f>
        <v/>
      </c>
      <c r="N115" s="8" t="str">
        <f aca="false">IF($A115="","",IF(J115&lt;=0,"Draft",IF(L115&lt;=0,"Paid",IF(M115&gt;0,"Overdue",IF(K115&gt;0,"Part-Paid","Unpaid")))))</f>
        <v/>
      </c>
      <c r="O115" s="7"/>
    </row>
    <row r="116" customFormat="false" ht="15" hidden="false" customHeight="false" outlineLevel="0" collapsed="false">
      <c r="A116" s="7"/>
      <c r="B116" s="40"/>
      <c r="C116" s="7"/>
      <c r="D116" s="8" t="str">
        <f aca="false">IF($A116="","",IFERROR(INDEX(Customers!$B$6:$B$205,MATCH($C116,Customers!$A$6:$A$205,0)),"Unknown customer"))</f>
        <v/>
      </c>
      <c r="E116" s="39" t="str">
        <f aca="false">IF($A116="","",IFERROR(IF(INDEX(Customers!$G$6:$G$205,MATCH($C116,Customers!$A$6:$A$205,0))="",Setup!$B$26,INDEX(Customers!$G$6:$G$205,MATCH($C116,Customers!$A$6:$A$205,0))),Setup!$B$26))</f>
        <v/>
      </c>
      <c r="F116" s="41" t="str">
        <f aca="false">IF(OR($A116="",$B116=""),"",$B116+$E116)</f>
        <v/>
      </c>
      <c r="G116" s="38" t="str">
        <f aca="false">IF($A116="","",SUMIFS('Line Items'!$E$6:$E$1505,'Line Items'!$A$6:$A$1505,$A116))</f>
        <v/>
      </c>
      <c r="H116" s="42"/>
      <c r="I116" s="38" t="str">
        <f aca="false">IF($A116="","",ROUND((G116-N(H116))*Setup!$B$28,2))</f>
        <v/>
      </c>
      <c r="J116" s="38" t="str">
        <f aca="false">IF($A116="","",G116-N(H116)+I116)</f>
        <v/>
      </c>
      <c r="K116" s="38" t="str">
        <f aca="false">IF($A116="","",SUMIFS(Payments!$G$6:$G$1005,Payments!$C$6:$C$1005,$A116))</f>
        <v/>
      </c>
      <c r="L116" s="38" t="str">
        <f aca="false">IF($A116="","",ROUND(J116-K116,2))</f>
        <v/>
      </c>
      <c r="M116" s="39" t="str">
        <f aca="true">IF($A116="","",IF(OR(L116&lt;=0,F116=""),0,MAX(0,TODAY()-F116)))</f>
        <v/>
      </c>
      <c r="N116" s="8" t="str">
        <f aca="false">IF($A116="","",IF(J116&lt;=0,"Draft",IF(L116&lt;=0,"Paid",IF(M116&gt;0,"Overdue",IF(K116&gt;0,"Part-Paid","Unpaid")))))</f>
        <v/>
      </c>
      <c r="O116" s="7"/>
    </row>
    <row r="117" customFormat="false" ht="15" hidden="false" customHeight="false" outlineLevel="0" collapsed="false">
      <c r="A117" s="7"/>
      <c r="B117" s="40"/>
      <c r="C117" s="7"/>
      <c r="D117" s="8" t="str">
        <f aca="false">IF($A117="","",IFERROR(INDEX(Customers!$B$6:$B$205,MATCH($C117,Customers!$A$6:$A$205,0)),"Unknown customer"))</f>
        <v/>
      </c>
      <c r="E117" s="39" t="str">
        <f aca="false">IF($A117="","",IFERROR(IF(INDEX(Customers!$G$6:$G$205,MATCH($C117,Customers!$A$6:$A$205,0))="",Setup!$B$26,INDEX(Customers!$G$6:$G$205,MATCH($C117,Customers!$A$6:$A$205,0))),Setup!$B$26))</f>
        <v/>
      </c>
      <c r="F117" s="41" t="str">
        <f aca="false">IF(OR($A117="",$B117=""),"",$B117+$E117)</f>
        <v/>
      </c>
      <c r="G117" s="38" t="str">
        <f aca="false">IF($A117="","",SUMIFS('Line Items'!$E$6:$E$1505,'Line Items'!$A$6:$A$1505,$A117))</f>
        <v/>
      </c>
      <c r="H117" s="42"/>
      <c r="I117" s="38" t="str">
        <f aca="false">IF($A117="","",ROUND((G117-N(H117))*Setup!$B$28,2))</f>
        <v/>
      </c>
      <c r="J117" s="38" t="str">
        <f aca="false">IF($A117="","",G117-N(H117)+I117)</f>
        <v/>
      </c>
      <c r="K117" s="38" t="str">
        <f aca="false">IF($A117="","",SUMIFS(Payments!$G$6:$G$1005,Payments!$C$6:$C$1005,$A117))</f>
        <v/>
      </c>
      <c r="L117" s="38" t="str">
        <f aca="false">IF($A117="","",ROUND(J117-K117,2))</f>
        <v/>
      </c>
      <c r="M117" s="39" t="str">
        <f aca="true">IF($A117="","",IF(OR(L117&lt;=0,F117=""),0,MAX(0,TODAY()-F117)))</f>
        <v/>
      </c>
      <c r="N117" s="8" t="str">
        <f aca="false">IF($A117="","",IF(J117&lt;=0,"Draft",IF(L117&lt;=0,"Paid",IF(M117&gt;0,"Overdue",IF(K117&gt;0,"Part-Paid","Unpaid")))))</f>
        <v/>
      </c>
      <c r="O117" s="7"/>
    </row>
    <row r="118" customFormat="false" ht="15" hidden="false" customHeight="false" outlineLevel="0" collapsed="false">
      <c r="A118" s="7"/>
      <c r="B118" s="40"/>
      <c r="C118" s="7"/>
      <c r="D118" s="8" t="str">
        <f aca="false">IF($A118="","",IFERROR(INDEX(Customers!$B$6:$B$205,MATCH($C118,Customers!$A$6:$A$205,0)),"Unknown customer"))</f>
        <v/>
      </c>
      <c r="E118" s="39" t="str">
        <f aca="false">IF($A118="","",IFERROR(IF(INDEX(Customers!$G$6:$G$205,MATCH($C118,Customers!$A$6:$A$205,0))="",Setup!$B$26,INDEX(Customers!$G$6:$G$205,MATCH($C118,Customers!$A$6:$A$205,0))),Setup!$B$26))</f>
        <v/>
      </c>
      <c r="F118" s="41" t="str">
        <f aca="false">IF(OR($A118="",$B118=""),"",$B118+$E118)</f>
        <v/>
      </c>
      <c r="G118" s="38" t="str">
        <f aca="false">IF($A118="","",SUMIFS('Line Items'!$E$6:$E$1505,'Line Items'!$A$6:$A$1505,$A118))</f>
        <v/>
      </c>
      <c r="H118" s="42"/>
      <c r="I118" s="38" t="str">
        <f aca="false">IF($A118="","",ROUND((G118-N(H118))*Setup!$B$28,2))</f>
        <v/>
      </c>
      <c r="J118" s="38" t="str">
        <f aca="false">IF($A118="","",G118-N(H118)+I118)</f>
        <v/>
      </c>
      <c r="K118" s="38" t="str">
        <f aca="false">IF($A118="","",SUMIFS(Payments!$G$6:$G$1005,Payments!$C$6:$C$1005,$A118))</f>
        <v/>
      </c>
      <c r="L118" s="38" t="str">
        <f aca="false">IF($A118="","",ROUND(J118-K118,2))</f>
        <v/>
      </c>
      <c r="M118" s="39" t="str">
        <f aca="true">IF($A118="","",IF(OR(L118&lt;=0,F118=""),0,MAX(0,TODAY()-F118)))</f>
        <v/>
      </c>
      <c r="N118" s="8" t="str">
        <f aca="false">IF($A118="","",IF(J118&lt;=0,"Draft",IF(L118&lt;=0,"Paid",IF(M118&gt;0,"Overdue",IF(K118&gt;0,"Part-Paid","Unpaid")))))</f>
        <v/>
      </c>
      <c r="O118" s="7"/>
    </row>
    <row r="119" customFormat="false" ht="15" hidden="false" customHeight="false" outlineLevel="0" collapsed="false">
      <c r="A119" s="7"/>
      <c r="B119" s="40"/>
      <c r="C119" s="7"/>
      <c r="D119" s="8" t="str">
        <f aca="false">IF($A119="","",IFERROR(INDEX(Customers!$B$6:$B$205,MATCH($C119,Customers!$A$6:$A$205,0)),"Unknown customer"))</f>
        <v/>
      </c>
      <c r="E119" s="39" t="str">
        <f aca="false">IF($A119="","",IFERROR(IF(INDEX(Customers!$G$6:$G$205,MATCH($C119,Customers!$A$6:$A$205,0))="",Setup!$B$26,INDEX(Customers!$G$6:$G$205,MATCH($C119,Customers!$A$6:$A$205,0))),Setup!$B$26))</f>
        <v/>
      </c>
      <c r="F119" s="41" t="str">
        <f aca="false">IF(OR($A119="",$B119=""),"",$B119+$E119)</f>
        <v/>
      </c>
      <c r="G119" s="38" t="str">
        <f aca="false">IF($A119="","",SUMIFS('Line Items'!$E$6:$E$1505,'Line Items'!$A$6:$A$1505,$A119))</f>
        <v/>
      </c>
      <c r="H119" s="42"/>
      <c r="I119" s="38" t="str">
        <f aca="false">IF($A119="","",ROUND((G119-N(H119))*Setup!$B$28,2))</f>
        <v/>
      </c>
      <c r="J119" s="38" t="str">
        <f aca="false">IF($A119="","",G119-N(H119)+I119)</f>
        <v/>
      </c>
      <c r="K119" s="38" t="str">
        <f aca="false">IF($A119="","",SUMIFS(Payments!$G$6:$G$1005,Payments!$C$6:$C$1005,$A119))</f>
        <v/>
      </c>
      <c r="L119" s="38" t="str">
        <f aca="false">IF($A119="","",ROUND(J119-K119,2))</f>
        <v/>
      </c>
      <c r="M119" s="39" t="str">
        <f aca="true">IF($A119="","",IF(OR(L119&lt;=0,F119=""),0,MAX(0,TODAY()-F119)))</f>
        <v/>
      </c>
      <c r="N119" s="8" t="str">
        <f aca="false">IF($A119="","",IF(J119&lt;=0,"Draft",IF(L119&lt;=0,"Paid",IF(M119&gt;0,"Overdue",IF(K119&gt;0,"Part-Paid","Unpaid")))))</f>
        <v/>
      </c>
      <c r="O119" s="7"/>
    </row>
    <row r="120" customFormat="false" ht="15" hidden="false" customHeight="false" outlineLevel="0" collapsed="false">
      <c r="A120" s="7"/>
      <c r="B120" s="40"/>
      <c r="C120" s="7"/>
      <c r="D120" s="8" t="str">
        <f aca="false">IF($A120="","",IFERROR(INDEX(Customers!$B$6:$B$205,MATCH($C120,Customers!$A$6:$A$205,0)),"Unknown customer"))</f>
        <v/>
      </c>
      <c r="E120" s="39" t="str">
        <f aca="false">IF($A120="","",IFERROR(IF(INDEX(Customers!$G$6:$G$205,MATCH($C120,Customers!$A$6:$A$205,0))="",Setup!$B$26,INDEX(Customers!$G$6:$G$205,MATCH($C120,Customers!$A$6:$A$205,0))),Setup!$B$26))</f>
        <v/>
      </c>
      <c r="F120" s="41" t="str">
        <f aca="false">IF(OR($A120="",$B120=""),"",$B120+$E120)</f>
        <v/>
      </c>
      <c r="G120" s="38" t="str">
        <f aca="false">IF($A120="","",SUMIFS('Line Items'!$E$6:$E$1505,'Line Items'!$A$6:$A$1505,$A120))</f>
        <v/>
      </c>
      <c r="H120" s="42"/>
      <c r="I120" s="38" t="str">
        <f aca="false">IF($A120="","",ROUND((G120-N(H120))*Setup!$B$28,2))</f>
        <v/>
      </c>
      <c r="J120" s="38" t="str">
        <f aca="false">IF($A120="","",G120-N(H120)+I120)</f>
        <v/>
      </c>
      <c r="K120" s="38" t="str">
        <f aca="false">IF($A120="","",SUMIFS(Payments!$G$6:$G$1005,Payments!$C$6:$C$1005,$A120))</f>
        <v/>
      </c>
      <c r="L120" s="38" t="str">
        <f aca="false">IF($A120="","",ROUND(J120-K120,2))</f>
        <v/>
      </c>
      <c r="M120" s="39" t="str">
        <f aca="true">IF($A120="","",IF(OR(L120&lt;=0,F120=""),0,MAX(0,TODAY()-F120)))</f>
        <v/>
      </c>
      <c r="N120" s="8" t="str">
        <f aca="false">IF($A120="","",IF(J120&lt;=0,"Draft",IF(L120&lt;=0,"Paid",IF(M120&gt;0,"Overdue",IF(K120&gt;0,"Part-Paid","Unpaid")))))</f>
        <v/>
      </c>
      <c r="O120" s="7"/>
    </row>
    <row r="121" customFormat="false" ht="15" hidden="false" customHeight="false" outlineLevel="0" collapsed="false">
      <c r="A121" s="7"/>
      <c r="B121" s="40"/>
      <c r="C121" s="7"/>
      <c r="D121" s="8" t="str">
        <f aca="false">IF($A121="","",IFERROR(INDEX(Customers!$B$6:$B$205,MATCH($C121,Customers!$A$6:$A$205,0)),"Unknown customer"))</f>
        <v/>
      </c>
      <c r="E121" s="39" t="str">
        <f aca="false">IF($A121="","",IFERROR(IF(INDEX(Customers!$G$6:$G$205,MATCH($C121,Customers!$A$6:$A$205,0))="",Setup!$B$26,INDEX(Customers!$G$6:$G$205,MATCH($C121,Customers!$A$6:$A$205,0))),Setup!$B$26))</f>
        <v/>
      </c>
      <c r="F121" s="41" t="str">
        <f aca="false">IF(OR($A121="",$B121=""),"",$B121+$E121)</f>
        <v/>
      </c>
      <c r="G121" s="38" t="str">
        <f aca="false">IF($A121="","",SUMIFS('Line Items'!$E$6:$E$1505,'Line Items'!$A$6:$A$1505,$A121))</f>
        <v/>
      </c>
      <c r="H121" s="42"/>
      <c r="I121" s="38" t="str">
        <f aca="false">IF($A121="","",ROUND((G121-N(H121))*Setup!$B$28,2))</f>
        <v/>
      </c>
      <c r="J121" s="38" t="str">
        <f aca="false">IF($A121="","",G121-N(H121)+I121)</f>
        <v/>
      </c>
      <c r="K121" s="38" t="str">
        <f aca="false">IF($A121="","",SUMIFS(Payments!$G$6:$G$1005,Payments!$C$6:$C$1005,$A121))</f>
        <v/>
      </c>
      <c r="L121" s="38" t="str">
        <f aca="false">IF($A121="","",ROUND(J121-K121,2))</f>
        <v/>
      </c>
      <c r="M121" s="39" t="str">
        <f aca="true">IF($A121="","",IF(OR(L121&lt;=0,F121=""),0,MAX(0,TODAY()-F121)))</f>
        <v/>
      </c>
      <c r="N121" s="8" t="str">
        <f aca="false">IF($A121="","",IF(J121&lt;=0,"Draft",IF(L121&lt;=0,"Paid",IF(M121&gt;0,"Overdue",IF(K121&gt;0,"Part-Paid","Unpaid")))))</f>
        <v/>
      </c>
      <c r="O121" s="7"/>
    </row>
    <row r="122" customFormat="false" ht="15" hidden="false" customHeight="false" outlineLevel="0" collapsed="false">
      <c r="A122" s="7"/>
      <c r="B122" s="40"/>
      <c r="C122" s="7"/>
      <c r="D122" s="8" t="str">
        <f aca="false">IF($A122="","",IFERROR(INDEX(Customers!$B$6:$B$205,MATCH($C122,Customers!$A$6:$A$205,0)),"Unknown customer"))</f>
        <v/>
      </c>
      <c r="E122" s="39" t="str">
        <f aca="false">IF($A122="","",IFERROR(IF(INDEX(Customers!$G$6:$G$205,MATCH($C122,Customers!$A$6:$A$205,0))="",Setup!$B$26,INDEX(Customers!$G$6:$G$205,MATCH($C122,Customers!$A$6:$A$205,0))),Setup!$B$26))</f>
        <v/>
      </c>
      <c r="F122" s="41" t="str">
        <f aca="false">IF(OR($A122="",$B122=""),"",$B122+$E122)</f>
        <v/>
      </c>
      <c r="G122" s="38" t="str">
        <f aca="false">IF($A122="","",SUMIFS('Line Items'!$E$6:$E$1505,'Line Items'!$A$6:$A$1505,$A122))</f>
        <v/>
      </c>
      <c r="H122" s="42"/>
      <c r="I122" s="38" t="str">
        <f aca="false">IF($A122="","",ROUND((G122-N(H122))*Setup!$B$28,2))</f>
        <v/>
      </c>
      <c r="J122" s="38" t="str">
        <f aca="false">IF($A122="","",G122-N(H122)+I122)</f>
        <v/>
      </c>
      <c r="K122" s="38" t="str">
        <f aca="false">IF($A122="","",SUMIFS(Payments!$G$6:$G$1005,Payments!$C$6:$C$1005,$A122))</f>
        <v/>
      </c>
      <c r="L122" s="38" t="str">
        <f aca="false">IF($A122="","",ROUND(J122-K122,2))</f>
        <v/>
      </c>
      <c r="M122" s="39" t="str">
        <f aca="true">IF($A122="","",IF(OR(L122&lt;=0,F122=""),0,MAX(0,TODAY()-F122)))</f>
        <v/>
      </c>
      <c r="N122" s="8" t="str">
        <f aca="false">IF($A122="","",IF(J122&lt;=0,"Draft",IF(L122&lt;=0,"Paid",IF(M122&gt;0,"Overdue",IF(K122&gt;0,"Part-Paid","Unpaid")))))</f>
        <v/>
      </c>
      <c r="O122" s="7"/>
    </row>
    <row r="123" customFormat="false" ht="15" hidden="false" customHeight="false" outlineLevel="0" collapsed="false">
      <c r="A123" s="7"/>
      <c r="B123" s="40"/>
      <c r="C123" s="7"/>
      <c r="D123" s="8" t="str">
        <f aca="false">IF($A123="","",IFERROR(INDEX(Customers!$B$6:$B$205,MATCH($C123,Customers!$A$6:$A$205,0)),"Unknown customer"))</f>
        <v/>
      </c>
      <c r="E123" s="39" t="str">
        <f aca="false">IF($A123="","",IFERROR(IF(INDEX(Customers!$G$6:$G$205,MATCH($C123,Customers!$A$6:$A$205,0))="",Setup!$B$26,INDEX(Customers!$G$6:$G$205,MATCH($C123,Customers!$A$6:$A$205,0))),Setup!$B$26))</f>
        <v/>
      </c>
      <c r="F123" s="41" t="str">
        <f aca="false">IF(OR($A123="",$B123=""),"",$B123+$E123)</f>
        <v/>
      </c>
      <c r="G123" s="38" t="str">
        <f aca="false">IF($A123="","",SUMIFS('Line Items'!$E$6:$E$1505,'Line Items'!$A$6:$A$1505,$A123))</f>
        <v/>
      </c>
      <c r="H123" s="42"/>
      <c r="I123" s="38" t="str">
        <f aca="false">IF($A123="","",ROUND((G123-N(H123))*Setup!$B$28,2))</f>
        <v/>
      </c>
      <c r="J123" s="38" t="str">
        <f aca="false">IF($A123="","",G123-N(H123)+I123)</f>
        <v/>
      </c>
      <c r="K123" s="38" t="str">
        <f aca="false">IF($A123="","",SUMIFS(Payments!$G$6:$G$1005,Payments!$C$6:$C$1005,$A123))</f>
        <v/>
      </c>
      <c r="L123" s="38" t="str">
        <f aca="false">IF($A123="","",ROUND(J123-K123,2))</f>
        <v/>
      </c>
      <c r="M123" s="39" t="str">
        <f aca="true">IF($A123="","",IF(OR(L123&lt;=0,F123=""),0,MAX(0,TODAY()-F123)))</f>
        <v/>
      </c>
      <c r="N123" s="8" t="str">
        <f aca="false">IF($A123="","",IF(J123&lt;=0,"Draft",IF(L123&lt;=0,"Paid",IF(M123&gt;0,"Overdue",IF(K123&gt;0,"Part-Paid","Unpaid")))))</f>
        <v/>
      </c>
      <c r="O123" s="7"/>
    </row>
    <row r="124" customFormat="false" ht="15" hidden="false" customHeight="false" outlineLevel="0" collapsed="false">
      <c r="A124" s="7"/>
      <c r="B124" s="40"/>
      <c r="C124" s="7"/>
      <c r="D124" s="8" t="str">
        <f aca="false">IF($A124="","",IFERROR(INDEX(Customers!$B$6:$B$205,MATCH($C124,Customers!$A$6:$A$205,0)),"Unknown customer"))</f>
        <v/>
      </c>
      <c r="E124" s="39" t="str">
        <f aca="false">IF($A124="","",IFERROR(IF(INDEX(Customers!$G$6:$G$205,MATCH($C124,Customers!$A$6:$A$205,0))="",Setup!$B$26,INDEX(Customers!$G$6:$G$205,MATCH($C124,Customers!$A$6:$A$205,0))),Setup!$B$26))</f>
        <v/>
      </c>
      <c r="F124" s="41" t="str">
        <f aca="false">IF(OR($A124="",$B124=""),"",$B124+$E124)</f>
        <v/>
      </c>
      <c r="G124" s="38" t="str">
        <f aca="false">IF($A124="","",SUMIFS('Line Items'!$E$6:$E$1505,'Line Items'!$A$6:$A$1505,$A124))</f>
        <v/>
      </c>
      <c r="H124" s="42"/>
      <c r="I124" s="38" t="str">
        <f aca="false">IF($A124="","",ROUND((G124-N(H124))*Setup!$B$28,2))</f>
        <v/>
      </c>
      <c r="J124" s="38" t="str">
        <f aca="false">IF($A124="","",G124-N(H124)+I124)</f>
        <v/>
      </c>
      <c r="K124" s="38" t="str">
        <f aca="false">IF($A124="","",SUMIFS(Payments!$G$6:$G$1005,Payments!$C$6:$C$1005,$A124))</f>
        <v/>
      </c>
      <c r="L124" s="38" t="str">
        <f aca="false">IF($A124="","",ROUND(J124-K124,2))</f>
        <v/>
      </c>
      <c r="M124" s="39" t="str">
        <f aca="true">IF($A124="","",IF(OR(L124&lt;=0,F124=""),0,MAX(0,TODAY()-F124)))</f>
        <v/>
      </c>
      <c r="N124" s="8" t="str">
        <f aca="false">IF($A124="","",IF(J124&lt;=0,"Draft",IF(L124&lt;=0,"Paid",IF(M124&gt;0,"Overdue",IF(K124&gt;0,"Part-Paid","Unpaid")))))</f>
        <v/>
      </c>
      <c r="O124" s="7"/>
    </row>
    <row r="125" customFormat="false" ht="15" hidden="false" customHeight="false" outlineLevel="0" collapsed="false">
      <c r="A125" s="7"/>
      <c r="B125" s="40"/>
      <c r="C125" s="7"/>
      <c r="D125" s="8" t="str">
        <f aca="false">IF($A125="","",IFERROR(INDEX(Customers!$B$6:$B$205,MATCH($C125,Customers!$A$6:$A$205,0)),"Unknown customer"))</f>
        <v/>
      </c>
      <c r="E125" s="39" t="str">
        <f aca="false">IF($A125="","",IFERROR(IF(INDEX(Customers!$G$6:$G$205,MATCH($C125,Customers!$A$6:$A$205,0))="",Setup!$B$26,INDEX(Customers!$G$6:$G$205,MATCH($C125,Customers!$A$6:$A$205,0))),Setup!$B$26))</f>
        <v/>
      </c>
      <c r="F125" s="41" t="str">
        <f aca="false">IF(OR($A125="",$B125=""),"",$B125+$E125)</f>
        <v/>
      </c>
      <c r="G125" s="38" t="str">
        <f aca="false">IF($A125="","",SUMIFS('Line Items'!$E$6:$E$1505,'Line Items'!$A$6:$A$1505,$A125))</f>
        <v/>
      </c>
      <c r="H125" s="42"/>
      <c r="I125" s="38" t="str">
        <f aca="false">IF($A125="","",ROUND((G125-N(H125))*Setup!$B$28,2))</f>
        <v/>
      </c>
      <c r="J125" s="38" t="str">
        <f aca="false">IF($A125="","",G125-N(H125)+I125)</f>
        <v/>
      </c>
      <c r="K125" s="38" t="str">
        <f aca="false">IF($A125="","",SUMIFS(Payments!$G$6:$G$1005,Payments!$C$6:$C$1005,$A125))</f>
        <v/>
      </c>
      <c r="L125" s="38" t="str">
        <f aca="false">IF($A125="","",ROUND(J125-K125,2))</f>
        <v/>
      </c>
      <c r="M125" s="39" t="str">
        <f aca="true">IF($A125="","",IF(OR(L125&lt;=0,F125=""),0,MAX(0,TODAY()-F125)))</f>
        <v/>
      </c>
      <c r="N125" s="8" t="str">
        <f aca="false">IF($A125="","",IF(J125&lt;=0,"Draft",IF(L125&lt;=0,"Paid",IF(M125&gt;0,"Overdue",IF(K125&gt;0,"Part-Paid","Unpaid")))))</f>
        <v/>
      </c>
      <c r="O125" s="7"/>
    </row>
    <row r="126" customFormat="false" ht="15" hidden="false" customHeight="false" outlineLevel="0" collapsed="false">
      <c r="A126" s="7"/>
      <c r="B126" s="40"/>
      <c r="C126" s="7"/>
      <c r="D126" s="8" t="str">
        <f aca="false">IF($A126="","",IFERROR(INDEX(Customers!$B$6:$B$205,MATCH($C126,Customers!$A$6:$A$205,0)),"Unknown customer"))</f>
        <v/>
      </c>
      <c r="E126" s="39" t="str">
        <f aca="false">IF($A126="","",IFERROR(IF(INDEX(Customers!$G$6:$G$205,MATCH($C126,Customers!$A$6:$A$205,0))="",Setup!$B$26,INDEX(Customers!$G$6:$G$205,MATCH($C126,Customers!$A$6:$A$205,0))),Setup!$B$26))</f>
        <v/>
      </c>
      <c r="F126" s="41" t="str">
        <f aca="false">IF(OR($A126="",$B126=""),"",$B126+$E126)</f>
        <v/>
      </c>
      <c r="G126" s="38" t="str">
        <f aca="false">IF($A126="","",SUMIFS('Line Items'!$E$6:$E$1505,'Line Items'!$A$6:$A$1505,$A126))</f>
        <v/>
      </c>
      <c r="H126" s="42"/>
      <c r="I126" s="38" t="str">
        <f aca="false">IF($A126="","",ROUND((G126-N(H126))*Setup!$B$28,2))</f>
        <v/>
      </c>
      <c r="J126" s="38" t="str">
        <f aca="false">IF($A126="","",G126-N(H126)+I126)</f>
        <v/>
      </c>
      <c r="K126" s="38" t="str">
        <f aca="false">IF($A126="","",SUMIFS(Payments!$G$6:$G$1005,Payments!$C$6:$C$1005,$A126))</f>
        <v/>
      </c>
      <c r="L126" s="38" t="str">
        <f aca="false">IF($A126="","",ROUND(J126-K126,2))</f>
        <v/>
      </c>
      <c r="M126" s="39" t="str">
        <f aca="true">IF($A126="","",IF(OR(L126&lt;=0,F126=""),0,MAX(0,TODAY()-F126)))</f>
        <v/>
      </c>
      <c r="N126" s="8" t="str">
        <f aca="false">IF($A126="","",IF(J126&lt;=0,"Draft",IF(L126&lt;=0,"Paid",IF(M126&gt;0,"Overdue",IF(K126&gt;0,"Part-Paid","Unpaid")))))</f>
        <v/>
      </c>
      <c r="O126" s="7"/>
    </row>
    <row r="127" customFormat="false" ht="15" hidden="false" customHeight="false" outlineLevel="0" collapsed="false">
      <c r="A127" s="7"/>
      <c r="B127" s="40"/>
      <c r="C127" s="7"/>
      <c r="D127" s="8" t="str">
        <f aca="false">IF($A127="","",IFERROR(INDEX(Customers!$B$6:$B$205,MATCH($C127,Customers!$A$6:$A$205,0)),"Unknown customer"))</f>
        <v/>
      </c>
      <c r="E127" s="39" t="str">
        <f aca="false">IF($A127="","",IFERROR(IF(INDEX(Customers!$G$6:$G$205,MATCH($C127,Customers!$A$6:$A$205,0))="",Setup!$B$26,INDEX(Customers!$G$6:$G$205,MATCH($C127,Customers!$A$6:$A$205,0))),Setup!$B$26))</f>
        <v/>
      </c>
      <c r="F127" s="41" t="str">
        <f aca="false">IF(OR($A127="",$B127=""),"",$B127+$E127)</f>
        <v/>
      </c>
      <c r="G127" s="38" t="str">
        <f aca="false">IF($A127="","",SUMIFS('Line Items'!$E$6:$E$1505,'Line Items'!$A$6:$A$1505,$A127))</f>
        <v/>
      </c>
      <c r="H127" s="42"/>
      <c r="I127" s="38" t="str">
        <f aca="false">IF($A127="","",ROUND((G127-N(H127))*Setup!$B$28,2))</f>
        <v/>
      </c>
      <c r="J127" s="38" t="str">
        <f aca="false">IF($A127="","",G127-N(H127)+I127)</f>
        <v/>
      </c>
      <c r="K127" s="38" t="str">
        <f aca="false">IF($A127="","",SUMIFS(Payments!$G$6:$G$1005,Payments!$C$6:$C$1005,$A127))</f>
        <v/>
      </c>
      <c r="L127" s="38" t="str">
        <f aca="false">IF($A127="","",ROUND(J127-K127,2))</f>
        <v/>
      </c>
      <c r="M127" s="39" t="str">
        <f aca="true">IF($A127="","",IF(OR(L127&lt;=0,F127=""),0,MAX(0,TODAY()-F127)))</f>
        <v/>
      </c>
      <c r="N127" s="8" t="str">
        <f aca="false">IF($A127="","",IF(J127&lt;=0,"Draft",IF(L127&lt;=0,"Paid",IF(M127&gt;0,"Overdue",IF(K127&gt;0,"Part-Paid","Unpaid")))))</f>
        <v/>
      </c>
      <c r="O127" s="7"/>
    </row>
    <row r="128" customFormat="false" ht="15" hidden="false" customHeight="false" outlineLevel="0" collapsed="false">
      <c r="A128" s="7"/>
      <c r="B128" s="40"/>
      <c r="C128" s="7"/>
      <c r="D128" s="8" t="str">
        <f aca="false">IF($A128="","",IFERROR(INDEX(Customers!$B$6:$B$205,MATCH($C128,Customers!$A$6:$A$205,0)),"Unknown customer"))</f>
        <v/>
      </c>
      <c r="E128" s="39" t="str">
        <f aca="false">IF($A128="","",IFERROR(IF(INDEX(Customers!$G$6:$G$205,MATCH($C128,Customers!$A$6:$A$205,0))="",Setup!$B$26,INDEX(Customers!$G$6:$G$205,MATCH($C128,Customers!$A$6:$A$205,0))),Setup!$B$26))</f>
        <v/>
      </c>
      <c r="F128" s="41" t="str">
        <f aca="false">IF(OR($A128="",$B128=""),"",$B128+$E128)</f>
        <v/>
      </c>
      <c r="G128" s="38" t="str">
        <f aca="false">IF($A128="","",SUMIFS('Line Items'!$E$6:$E$1505,'Line Items'!$A$6:$A$1505,$A128))</f>
        <v/>
      </c>
      <c r="H128" s="42"/>
      <c r="I128" s="38" t="str">
        <f aca="false">IF($A128="","",ROUND((G128-N(H128))*Setup!$B$28,2))</f>
        <v/>
      </c>
      <c r="J128" s="38" t="str">
        <f aca="false">IF($A128="","",G128-N(H128)+I128)</f>
        <v/>
      </c>
      <c r="K128" s="38" t="str">
        <f aca="false">IF($A128="","",SUMIFS(Payments!$G$6:$G$1005,Payments!$C$6:$C$1005,$A128))</f>
        <v/>
      </c>
      <c r="L128" s="38" t="str">
        <f aca="false">IF($A128="","",ROUND(J128-K128,2))</f>
        <v/>
      </c>
      <c r="M128" s="39" t="str">
        <f aca="true">IF($A128="","",IF(OR(L128&lt;=0,F128=""),0,MAX(0,TODAY()-F128)))</f>
        <v/>
      </c>
      <c r="N128" s="8" t="str">
        <f aca="false">IF($A128="","",IF(J128&lt;=0,"Draft",IF(L128&lt;=0,"Paid",IF(M128&gt;0,"Overdue",IF(K128&gt;0,"Part-Paid","Unpaid")))))</f>
        <v/>
      </c>
      <c r="O128" s="7"/>
    </row>
    <row r="129" customFormat="false" ht="15" hidden="false" customHeight="false" outlineLevel="0" collapsed="false">
      <c r="A129" s="7"/>
      <c r="B129" s="40"/>
      <c r="C129" s="7"/>
      <c r="D129" s="8" t="str">
        <f aca="false">IF($A129="","",IFERROR(INDEX(Customers!$B$6:$B$205,MATCH($C129,Customers!$A$6:$A$205,0)),"Unknown customer"))</f>
        <v/>
      </c>
      <c r="E129" s="39" t="str">
        <f aca="false">IF($A129="","",IFERROR(IF(INDEX(Customers!$G$6:$G$205,MATCH($C129,Customers!$A$6:$A$205,0))="",Setup!$B$26,INDEX(Customers!$G$6:$G$205,MATCH($C129,Customers!$A$6:$A$205,0))),Setup!$B$26))</f>
        <v/>
      </c>
      <c r="F129" s="41" t="str">
        <f aca="false">IF(OR($A129="",$B129=""),"",$B129+$E129)</f>
        <v/>
      </c>
      <c r="G129" s="38" t="str">
        <f aca="false">IF($A129="","",SUMIFS('Line Items'!$E$6:$E$1505,'Line Items'!$A$6:$A$1505,$A129))</f>
        <v/>
      </c>
      <c r="H129" s="42"/>
      <c r="I129" s="38" t="str">
        <f aca="false">IF($A129="","",ROUND((G129-N(H129))*Setup!$B$28,2))</f>
        <v/>
      </c>
      <c r="J129" s="38" t="str">
        <f aca="false">IF($A129="","",G129-N(H129)+I129)</f>
        <v/>
      </c>
      <c r="K129" s="38" t="str">
        <f aca="false">IF($A129="","",SUMIFS(Payments!$G$6:$G$1005,Payments!$C$6:$C$1005,$A129))</f>
        <v/>
      </c>
      <c r="L129" s="38" t="str">
        <f aca="false">IF($A129="","",ROUND(J129-K129,2))</f>
        <v/>
      </c>
      <c r="M129" s="39" t="str">
        <f aca="true">IF($A129="","",IF(OR(L129&lt;=0,F129=""),0,MAX(0,TODAY()-F129)))</f>
        <v/>
      </c>
      <c r="N129" s="8" t="str">
        <f aca="false">IF($A129="","",IF(J129&lt;=0,"Draft",IF(L129&lt;=0,"Paid",IF(M129&gt;0,"Overdue",IF(K129&gt;0,"Part-Paid","Unpaid")))))</f>
        <v/>
      </c>
      <c r="O129" s="7"/>
    </row>
    <row r="130" customFormat="false" ht="15" hidden="false" customHeight="false" outlineLevel="0" collapsed="false">
      <c r="A130" s="7"/>
      <c r="B130" s="40"/>
      <c r="C130" s="7"/>
      <c r="D130" s="8" t="str">
        <f aca="false">IF($A130="","",IFERROR(INDEX(Customers!$B$6:$B$205,MATCH($C130,Customers!$A$6:$A$205,0)),"Unknown customer"))</f>
        <v/>
      </c>
      <c r="E130" s="39" t="str">
        <f aca="false">IF($A130="","",IFERROR(IF(INDEX(Customers!$G$6:$G$205,MATCH($C130,Customers!$A$6:$A$205,0))="",Setup!$B$26,INDEX(Customers!$G$6:$G$205,MATCH($C130,Customers!$A$6:$A$205,0))),Setup!$B$26))</f>
        <v/>
      </c>
      <c r="F130" s="41" t="str">
        <f aca="false">IF(OR($A130="",$B130=""),"",$B130+$E130)</f>
        <v/>
      </c>
      <c r="G130" s="38" t="str">
        <f aca="false">IF($A130="","",SUMIFS('Line Items'!$E$6:$E$1505,'Line Items'!$A$6:$A$1505,$A130))</f>
        <v/>
      </c>
      <c r="H130" s="42"/>
      <c r="I130" s="38" t="str">
        <f aca="false">IF($A130="","",ROUND((G130-N(H130))*Setup!$B$28,2))</f>
        <v/>
      </c>
      <c r="J130" s="38" t="str">
        <f aca="false">IF($A130="","",G130-N(H130)+I130)</f>
        <v/>
      </c>
      <c r="K130" s="38" t="str">
        <f aca="false">IF($A130="","",SUMIFS(Payments!$G$6:$G$1005,Payments!$C$6:$C$1005,$A130))</f>
        <v/>
      </c>
      <c r="L130" s="38" t="str">
        <f aca="false">IF($A130="","",ROUND(J130-K130,2))</f>
        <v/>
      </c>
      <c r="M130" s="39" t="str">
        <f aca="true">IF($A130="","",IF(OR(L130&lt;=0,F130=""),0,MAX(0,TODAY()-F130)))</f>
        <v/>
      </c>
      <c r="N130" s="8" t="str">
        <f aca="false">IF($A130="","",IF(J130&lt;=0,"Draft",IF(L130&lt;=0,"Paid",IF(M130&gt;0,"Overdue",IF(K130&gt;0,"Part-Paid","Unpaid")))))</f>
        <v/>
      </c>
      <c r="O130" s="7"/>
    </row>
    <row r="131" customFormat="false" ht="15" hidden="false" customHeight="false" outlineLevel="0" collapsed="false">
      <c r="A131" s="7"/>
      <c r="B131" s="40"/>
      <c r="C131" s="7"/>
      <c r="D131" s="8" t="str">
        <f aca="false">IF($A131="","",IFERROR(INDEX(Customers!$B$6:$B$205,MATCH($C131,Customers!$A$6:$A$205,0)),"Unknown customer"))</f>
        <v/>
      </c>
      <c r="E131" s="39" t="str">
        <f aca="false">IF($A131="","",IFERROR(IF(INDEX(Customers!$G$6:$G$205,MATCH($C131,Customers!$A$6:$A$205,0))="",Setup!$B$26,INDEX(Customers!$G$6:$G$205,MATCH($C131,Customers!$A$6:$A$205,0))),Setup!$B$26))</f>
        <v/>
      </c>
      <c r="F131" s="41" t="str">
        <f aca="false">IF(OR($A131="",$B131=""),"",$B131+$E131)</f>
        <v/>
      </c>
      <c r="G131" s="38" t="str">
        <f aca="false">IF($A131="","",SUMIFS('Line Items'!$E$6:$E$1505,'Line Items'!$A$6:$A$1505,$A131))</f>
        <v/>
      </c>
      <c r="H131" s="42"/>
      <c r="I131" s="38" t="str">
        <f aca="false">IF($A131="","",ROUND((G131-N(H131))*Setup!$B$28,2))</f>
        <v/>
      </c>
      <c r="J131" s="38" t="str">
        <f aca="false">IF($A131="","",G131-N(H131)+I131)</f>
        <v/>
      </c>
      <c r="K131" s="38" t="str">
        <f aca="false">IF($A131="","",SUMIFS(Payments!$G$6:$G$1005,Payments!$C$6:$C$1005,$A131))</f>
        <v/>
      </c>
      <c r="L131" s="38" t="str">
        <f aca="false">IF($A131="","",ROUND(J131-K131,2))</f>
        <v/>
      </c>
      <c r="M131" s="39" t="str">
        <f aca="true">IF($A131="","",IF(OR(L131&lt;=0,F131=""),0,MAX(0,TODAY()-F131)))</f>
        <v/>
      </c>
      <c r="N131" s="8" t="str">
        <f aca="false">IF($A131="","",IF(J131&lt;=0,"Draft",IF(L131&lt;=0,"Paid",IF(M131&gt;0,"Overdue",IF(K131&gt;0,"Part-Paid","Unpaid")))))</f>
        <v/>
      </c>
      <c r="O131" s="7"/>
    </row>
    <row r="132" customFormat="false" ht="15" hidden="false" customHeight="false" outlineLevel="0" collapsed="false">
      <c r="A132" s="7"/>
      <c r="B132" s="40"/>
      <c r="C132" s="7"/>
      <c r="D132" s="8" t="str">
        <f aca="false">IF($A132="","",IFERROR(INDEX(Customers!$B$6:$B$205,MATCH($C132,Customers!$A$6:$A$205,0)),"Unknown customer"))</f>
        <v/>
      </c>
      <c r="E132" s="39" t="str">
        <f aca="false">IF($A132="","",IFERROR(IF(INDEX(Customers!$G$6:$G$205,MATCH($C132,Customers!$A$6:$A$205,0))="",Setup!$B$26,INDEX(Customers!$G$6:$G$205,MATCH($C132,Customers!$A$6:$A$205,0))),Setup!$B$26))</f>
        <v/>
      </c>
      <c r="F132" s="41" t="str">
        <f aca="false">IF(OR($A132="",$B132=""),"",$B132+$E132)</f>
        <v/>
      </c>
      <c r="G132" s="38" t="str">
        <f aca="false">IF($A132="","",SUMIFS('Line Items'!$E$6:$E$1505,'Line Items'!$A$6:$A$1505,$A132))</f>
        <v/>
      </c>
      <c r="H132" s="42"/>
      <c r="I132" s="38" t="str">
        <f aca="false">IF($A132="","",ROUND((G132-N(H132))*Setup!$B$28,2))</f>
        <v/>
      </c>
      <c r="J132" s="38" t="str">
        <f aca="false">IF($A132="","",G132-N(H132)+I132)</f>
        <v/>
      </c>
      <c r="K132" s="38" t="str">
        <f aca="false">IF($A132="","",SUMIFS(Payments!$G$6:$G$1005,Payments!$C$6:$C$1005,$A132))</f>
        <v/>
      </c>
      <c r="L132" s="38" t="str">
        <f aca="false">IF($A132="","",ROUND(J132-K132,2))</f>
        <v/>
      </c>
      <c r="M132" s="39" t="str">
        <f aca="true">IF($A132="","",IF(OR(L132&lt;=0,F132=""),0,MAX(0,TODAY()-F132)))</f>
        <v/>
      </c>
      <c r="N132" s="8" t="str">
        <f aca="false">IF($A132="","",IF(J132&lt;=0,"Draft",IF(L132&lt;=0,"Paid",IF(M132&gt;0,"Overdue",IF(K132&gt;0,"Part-Paid","Unpaid")))))</f>
        <v/>
      </c>
      <c r="O132" s="7"/>
    </row>
    <row r="133" customFormat="false" ht="15" hidden="false" customHeight="false" outlineLevel="0" collapsed="false">
      <c r="A133" s="7"/>
      <c r="B133" s="40"/>
      <c r="C133" s="7"/>
      <c r="D133" s="8" t="str">
        <f aca="false">IF($A133="","",IFERROR(INDEX(Customers!$B$6:$B$205,MATCH($C133,Customers!$A$6:$A$205,0)),"Unknown customer"))</f>
        <v/>
      </c>
      <c r="E133" s="39" t="str">
        <f aca="false">IF($A133="","",IFERROR(IF(INDEX(Customers!$G$6:$G$205,MATCH($C133,Customers!$A$6:$A$205,0))="",Setup!$B$26,INDEX(Customers!$G$6:$G$205,MATCH($C133,Customers!$A$6:$A$205,0))),Setup!$B$26))</f>
        <v/>
      </c>
      <c r="F133" s="41" t="str">
        <f aca="false">IF(OR($A133="",$B133=""),"",$B133+$E133)</f>
        <v/>
      </c>
      <c r="G133" s="38" t="str">
        <f aca="false">IF($A133="","",SUMIFS('Line Items'!$E$6:$E$1505,'Line Items'!$A$6:$A$1505,$A133))</f>
        <v/>
      </c>
      <c r="H133" s="42"/>
      <c r="I133" s="38" t="str">
        <f aca="false">IF($A133="","",ROUND((G133-N(H133))*Setup!$B$28,2))</f>
        <v/>
      </c>
      <c r="J133" s="38" t="str">
        <f aca="false">IF($A133="","",G133-N(H133)+I133)</f>
        <v/>
      </c>
      <c r="K133" s="38" t="str">
        <f aca="false">IF($A133="","",SUMIFS(Payments!$G$6:$G$1005,Payments!$C$6:$C$1005,$A133))</f>
        <v/>
      </c>
      <c r="L133" s="38" t="str">
        <f aca="false">IF($A133="","",ROUND(J133-K133,2))</f>
        <v/>
      </c>
      <c r="M133" s="39" t="str">
        <f aca="true">IF($A133="","",IF(OR(L133&lt;=0,F133=""),0,MAX(0,TODAY()-F133)))</f>
        <v/>
      </c>
      <c r="N133" s="8" t="str">
        <f aca="false">IF($A133="","",IF(J133&lt;=0,"Draft",IF(L133&lt;=0,"Paid",IF(M133&gt;0,"Overdue",IF(K133&gt;0,"Part-Paid","Unpaid")))))</f>
        <v/>
      </c>
      <c r="O133" s="7"/>
    </row>
    <row r="134" customFormat="false" ht="15" hidden="false" customHeight="false" outlineLevel="0" collapsed="false">
      <c r="A134" s="7"/>
      <c r="B134" s="40"/>
      <c r="C134" s="7"/>
      <c r="D134" s="8" t="str">
        <f aca="false">IF($A134="","",IFERROR(INDEX(Customers!$B$6:$B$205,MATCH($C134,Customers!$A$6:$A$205,0)),"Unknown customer"))</f>
        <v/>
      </c>
      <c r="E134" s="39" t="str">
        <f aca="false">IF($A134="","",IFERROR(IF(INDEX(Customers!$G$6:$G$205,MATCH($C134,Customers!$A$6:$A$205,0))="",Setup!$B$26,INDEX(Customers!$G$6:$G$205,MATCH($C134,Customers!$A$6:$A$205,0))),Setup!$B$26))</f>
        <v/>
      </c>
      <c r="F134" s="41" t="str">
        <f aca="false">IF(OR($A134="",$B134=""),"",$B134+$E134)</f>
        <v/>
      </c>
      <c r="G134" s="38" t="str">
        <f aca="false">IF($A134="","",SUMIFS('Line Items'!$E$6:$E$1505,'Line Items'!$A$6:$A$1505,$A134))</f>
        <v/>
      </c>
      <c r="H134" s="42"/>
      <c r="I134" s="38" t="str">
        <f aca="false">IF($A134="","",ROUND((G134-N(H134))*Setup!$B$28,2))</f>
        <v/>
      </c>
      <c r="J134" s="38" t="str">
        <f aca="false">IF($A134="","",G134-N(H134)+I134)</f>
        <v/>
      </c>
      <c r="K134" s="38" t="str">
        <f aca="false">IF($A134="","",SUMIFS(Payments!$G$6:$G$1005,Payments!$C$6:$C$1005,$A134))</f>
        <v/>
      </c>
      <c r="L134" s="38" t="str">
        <f aca="false">IF($A134="","",ROUND(J134-K134,2))</f>
        <v/>
      </c>
      <c r="M134" s="39" t="str">
        <f aca="true">IF($A134="","",IF(OR(L134&lt;=0,F134=""),0,MAX(0,TODAY()-F134)))</f>
        <v/>
      </c>
      <c r="N134" s="8" t="str">
        <f aca="false">IF($A134="","",IF(J134&lt;=0,"Draft",IF(L134&lt;=0,"Paid",IF(M134&gt;0,"Overdue",IF(K134&gt;0,"Part-Paid","Unpaid")))))</f>
        <v/>
      </c>
      <c r="O134" s="7"/>
    </row>
    <row r="135" customFormat="false" ht="15" hidden="false" customHeight="false" outlineLevel="0" collapsed="false">
      <c r="A135" s="7"/>
      <c r="B135" s="40"/>
      <c r="C135" s="7"/>
      <c r="D135" s="8" t="str">
        <f aca="false">IF($A135="","",IFERROR(INDEX(Customers!$B$6:$B$205,MATCH($C135,Customers!$A$6:$A$205,0)),"Unknown customer"))</f>
        <v/>
      </c>
      <c r="E135" s="39" t="str">
        <f aca="false">IF($A135="","",IFERROR(IF(INDEX(Customers!$G$6:$G$205,MATCH($C135,Customers!$A$6:$A$205,0))="",Setup!$B$26,INDEX(Customers!$G$6:$G$205,MATCH($C135,Customers!$A$6:$A$205,0))),Setup!$B$26))</f>
        <v/>
      </c>
      <c r="F135" s="41" t="str">
        <f aca="false">IF(OR($A135="",$B135=""),"",$B135+$E135)</f>
        <v/>
      </c>
      <c r="G135" s="38" t="str">
        <f aca="false">IF($A135="","",SUMIFS('Line Items'!$E$6:$E$1505,'Line Items'!$A$6:$A$1505,$A135))</f>
        <v/>
      </c>
      <c r="H135" s="42"/>
      <c r="I135" s="38" t="str">
        <f aca="false">IF($A135="","",ROUND((G135-N(H135))*Setup!$B$28,2))</f>
        <v/>
      </c>
      <c r="J135" s="38" t="str">
        <f aca="false">IF($A135="","",G135-N(H135)+I135)</f>
        <v/>
      </c>
      <c r="K135" s="38" t="str">
        <f aca="false">IF($A135="","",SUMIFS(Payments!$G$6:$G$1005,Payments!$C$6:$C$1005,$A135))</f>
        <v/>
      </c>
      <c r="L135" s="38" t="str">
        <f aca="false">IF($A135="","",ROUND(J135-K135,2))</f>
        <v/>
      </c>
      <c r="M135" s="39" t="str">
        <f aca="true">IF($A135="","",IF(OR(L135&lt;=0,F135=""),0,MAX(0,TODAY()-F135)))</f>
        <v/>
      </c>
      <c r="N135" s="8" t="str">
        <f aca="false">IF($A135="","",IF(J135&lt;=0,"Draft",IF(L135&lt;=0,"Paid",IF(M135&gt;0,"Overdue",IF(K135&gt;0,"Part-Paid","Unpaid")))))</f>
        <v/>
      </c>
      <c r="O135" s="7"/>
    </row>
    <row r="136" customFormat="false" ht="15" hidden="false" customHeight="false" outlineLevel="0" collapsed="false">
      <c r="A136" s="7"/>
      <c r="B136" s="40"/>
      <c r="C136" s="7"/>
      <c r="D136" s="8" t="str">
        <f aca="false">IF($A136="","",IFERROR(INDEX(Customers!$B$6:$B$205,MATCH($C136,Customers!$A$6:$A$205,0)),"Unknown customer"))</f>
        <v/>
      </c>
      <c r="E136" s="39" t="str">
        <f aca="false">IF($A136="","",IFERROR(IF(INDEX(Customers!$G$6:$G$205,MATCH($C136,Customers!$A$6:$A$205,0))="",Setup!$B$26,INDEX(Customers!$G$6:$G$205,MATCH($C136,Customers!$A$6:$A$205,0))),Setup!$B$26))</f>
        <v/>
      </c>
      <c r="F136" s="41" t="str">
        <f aca="false">IF(OR($A136="",$B136=""),"",$B136+$E136)</f>
        <v/>
      </c>
      <c r="G136" s="38" t="str">
        <f aca="false">IF($A136="","",SUMIFS('Line Items'!$E$6:$E$1505,'Line Items'!$A$6:$A$1505,$A136))</f>
        <v/>
      </c>
      <c r="H136" s="42"/>
      <c r="I136" s="38" t="str">
        <f aca="false">IF($A136="","",ROUND((G136-N(H136))*Setup!$B$28,2))</f>
        <v/>
      </c>
      <c r="J136" s="38" t="str">
        <f aca="false">IF($A136="","",G136-N(H136)+I136)</f>
        <v/>
      </c>
      <c r="K136" s="38" t="str">
        <f aca="false">IF($A136="","",SUMIFS(Payments!$G$6:$G$1005,Payments!$C$6:$C$1005,$A136))</f>
        <v/>
      </c>
      <c r="L136" s="38" t="str">
        <f aca="false">IF($A136="","",ROUND(J136-K136,2))</f>
        <v/>
      </c>
      <c r="M136" s="39" t="str">
        <f aca="true">IF($A136="","",IF(OR(L136&lt;=0,F136=""),0,MAX(0,TODAY()-F136)))</f>
        <v/>
      </c>
      <c r="N136" s="8" t="str">
        <f aca="false">IF($A136="","",IF(J136&lt;=0,"Draft",IF(L136&lt;=0,"Paid",IF(M136&gt;0,"Overdue",IF(K136&gt;0,"Part-Paid","Unpaid")))))</f>
        <v/>
      </c>
      <c r="O136" s="7"/>
    </row>
    <row r="137" customFormat="false" ht="15" hidden="false" customHeight="false" outlineLevel="0" collapsed="false">
      <c r="A137" s="7"/>
      <c r="B137" s="40"/>
      <c r="C137" s="7"/>
      <c r="D137" s="8" t="str">
        <f aca="false">IF($A137="","",IFERROR(INDEX(Customers!$B$6:$B$205,MATCH($C137,Customers!$A$6:$A$205,0)),"Unknown customer"))</f>
        <v/>
      </c>
      <c r="E137" s="39" t="str">
        <f aca="false">IF($A137="","",IFERROR(IF(INDEX(Customers!$G$6:$G$205,MATCH($C137,Customers!$A$6:$A$205,0))="",Setup!$B$26,INDEX(Customers!$G$6:$G$205,MATCH($C137,Customers!$A$6:$A$205,0))),Setup!$B$26))</f>
        <v/>
      </c>
      <c r="F137" s="41" t="str">
        <f aca="false">IF(OR($A137="",$B137=""),"",$B137+$E137)</f>
        <v/>
      </c>
      <c r="G137" s="38" t="str">
        <f aca="false">IF($A137="","",SUMIFS('Line Items'!$E$6:$E$1505,'Line Items'!$A$6:$A$1505,$A137))</f>
        <v/>
      </c>
      <c r="H137" s="42"/>
      <c r="I137" s="38" t="str">
        <f aca="false">IF($A137="","",ROUND((G137-N(H137))*Setup!$B$28,2))</f>
        <v/>
      </c>
      <c r="J137" s="38" t="str">
        <f aca="false">IF($A137="","",G137-N(H137)+I137)</f>
        <v/>
      </c>
      <c r="K137" s="38" t="str">
        <f aca="false">IF($A137="","",SUMIFS(Payments!$G$6:$G$1005,Payments!$C$6:$C$1005,$A137))</f>
        <v/>
      </c>
      <c r="L137" s="38" t="str">
        <f aca="false">IF($A137="","",ROUND(J137-K137,2))</f>
        <v/>
      </c>
      <c r="M137" s="39" t="str">
        <f aca="true">IF($A137="","",IF(OR(L137&lt;=0,F137=""),0,MAX(0,TODAY()-F137)))</f>
        <v/>
      </c>
      <c r="N137" s="8" t="str">
        <f aca="false">IF($A137="","",IF(J137&lt;=0,"Draft",IF(L137&lt;=0,"Paid",IF(M137&gt;0,"Overdue",IF(K137&gt;0,"Part-Paid","Unpaid")))))</f>
        <v/>
      </c>
      <c r="O137" s="7"/>
    </row>
    <row r="138" customFormat="false" ht="15" hidden="false" customHeight="false" outlineLevel="0" collapsed="false">
      <c r="A138" s="7"/>
      <c r="B138" s="40"/>
      <c r="C138" s="7"/>
      <c r="D138" s="8" t="str">
        <f aca="false">IF($A138="","",IFERROR(INDEX(Customers!$B$6:$B$205,MATCH($C138,Customers!$A$6:$A$205,0)),"Unknown customer"))</f>
        <v/>
      </c>
      <c r="E138" s="39" t="str">
        <f aca="false">IF($A138="","",IFERROR(IF(INDEX(Customers!$G$6:$G$205,MATCH($C138,Customers!$A$6:$A$205,0))="",Setup!$B$26,INDEX(Customers!$G$6:$G$205,MATCH($C138,Customers!$A$6:$A$205,0))),Setup!$B$26))</f>
        <v/>
      </c>
      <c r="F138" s="41" t="str">
        <f aca="false">IF(OR($A138="",$B138=""),"",$B138+$E138)</f>
        <v/>
      </c>
      <c r="G138" s="38" t="str">
        <f aca="false">IF($A138="","",SUMIFS('Line Items'!$E$6:$E$1505,'Line Items'!$A$6:$A$1505,$A138))</f>
        <v/>
      </c>
      <c r="H138" s="42"/>
      <c r="I138" s="38" t="str">
        <f aca="false">IF($A138="","",ROUND((G138-N(H138))*Setup!$B$28,2))</f>
        <v/>
      </c>
      <c r="J138" s="38" t="str">
        <f aca="false">IF($A138="","",G138-N(H138)+I138)</f>
        <v/>
      </c>
      <c r="K138" s="38" t="str">
        <f aca="false">IF($A138="","",SUMIFS(Payments!$G$6:$G$1005,Payments!$C$6:$C$1005,$A138))</f>
        <v/>
      </c>
      <c r="L138" s="38" t="str">
        <f aca="false">IF($A138="","",ROUND(J138-K138,2))</f>
        <v/>
      </c>
      <c r="M138" s="39" t="str">
        <f aca="true">IF($A138="","",IF(OR(L138&lt;=0,F138=""),0,MAX(0,TODAY()-F138)))</f>
        <v/>
      </c>
      <c r="N138" s="8" t="str">
        <f aca="false">IF($A138="","",IF(J138&lt;=0,"Draft",IF(L138&lt;=0,"Paid",IF(M138&gt;0,"Overdue",IF(K138&gt;0,"Part-Paid","Unpaid")))))</f>
        <v/>
      </c>
      <c r="O138" s="7"/>
    </row>
    <row r="139" customFormat="false" ht="15" hidden="false" customHeight="false" outlineLevel="0" collapsed="false">
      <c r="A139" s="7"/>
      <c r="B139" s="40"/>
      <c r="C139" s="7"/>
      <c r="D139" s="8" t="str">
        <f aca="false">IF($A139="","",IFERROR(INDEX(Customers!$B$6:$B$205,MATCH($C139,Customers!$A$6:$A$205,0)),"Unknown customer"))</f>
        <v/>
      </c>
      <c r="E139" s="39" t="str">
        <f aca="false">IF($A139="","",IFERROR(IF(INDEX(Customers!$G$6:$G$205,MATCH($C139,Customers!$A$6:$A$205,0))="",Setup!$B$26,INDEX(Customers!$G$6:$G$205,MATCH($C139,Customers!$A$6:$A$205,0))),Setup!$B$26))</f>
        <v/>
      </c>
      <c r="F139" s="41" t="str">
        <f aca="false">IF(OR($A139="",$B139=""),"",$B139+$E139)</f>
        <v/>
      </c>
      <c r="G139" s="38" t="str">
        <f aca="false">IF($A139="","",SUMIFS('Line Items'!$E$6:$E$1505,'Line Items'!$A$6:$A$1505,$A139))</f>
        <v/>
      </c>
      <c r="H139" s="42"/>
      <c r="I139" s="38" t="str">
        <f aca="false">IF($A139="","",ROUND((G139-N(H139))*Setup!$B$28,2))</f>
        <v/>
      </c>
      <c r="J139" s="38" t="str">
        <f aca="false">IF($A139="","",G139-N(H139)+I139)</f>
        <v/>
      </c>
      <c r="K139" s="38" t="str">
        <f aca="false">IF($A139="","",SUMIFS(Payments!$G$6:$G$1005,Payments!$C$6:$C$1005,$A139))</f>
        <v/>
      </c>
      <c r="L139" s="38" t="str">
        <f aca="false">IF($A139="","",ROUND(J139-K139,2))</f>
        <v/>
      </c>
      <c r="M139" s="39" t="str">
        <f aca="true">IF($A139="","",IF(OR(L139&lt;=0,F139=""),0,MAX(0,TODAY()-F139)))</f>
        <v/>
      </c>
      <c r="N139" s="8" t="str">
        <f aca="false">IF($A139="","",IF(J139&lt;=0,"Draft",IF(L139&lt;=0,"Paid",IF(M139&gt;0,"Overdue",IF(K139&gt;0,"Part-Paid","Unpaid")))))</f>
        <v/>
      </c>
      <c r="O139" s="7"/>
    </row>
    <row r="140" customFormat="false" ht="15" hidden="false" customHeight="false" outlineLevel="0" collapsed="false">
      <c r="A140" s="7"/>
      <c r="B140" s="40"/>
      <c r="C140" s="7"/>
      <c r="D140" s="8" t="str">
        <f aca="false">IF($A140="","",IFERROR(INDEX(Customers!$B$6:$B$205,MATCH($C140,Customers!$A$6:$A$205,0)),"Unknown customer"))</f>
        <v/>
      </c>
      <c r="E140" s="39" t="str">
        <f aca="false">IF($A140="","",IFERROR(IF(INDEX(Customers!$G$6:$G$205,MATCH($C140,Customers!$A$6:$A$205,0))="",Setup!$B$26,INDEX(Customers!$G$6:$G$205,MATCH($C140,Customers!$A$6:$A$205,0))),Setup!$B$26))</f>
        <v/>
      </c>
      <c r="F140" s="41" t="str">
        <f aca="false">IF(OR($A140="",$B140=""),"",$B140+$E140)</f>
        <v/>
      </c>
      <c r="G140" s="38" t="str">
        <f aca="false">IF($A140="","",SUMIFS('Line Items'!$E$6:$E$1505,'Line Items'!$A$6:$A$1505,$A140))</f>
        <v/>
      </c>
      <c r="H140" s="42"/>
      <c r="I140" s="38" t="str">
        <f aca="false">IF($A140="","",ROUND((G140-N(H140))*Setup!$B$28,2))</f>
        <v/>
      </c>
      <c r="J140" s="38" t="str">
        <f aca="false">IF($A140="","",G140-N(H140)+I140)</f>
        <v/>
      </c>
      <c r="K140" s="38" t="str">
        <f aca="false">IF($A140="","",SUMIFS(Payments!$G$6:$G$1005,Payments!$C$6:$C$1005,$A140))</f>
        <v/>
      </c>
      <c r="L140" s="38" t="str">
        <f aca="false">IF($A140="","",ROUND(J140-K140,2))</f>
        <v/>
      </c>
      <c r="M140" s="39" t="str">
        <f aca="true">IF($A140="","",IF(OR(L140&lt;=0,F140=""),0,MAX(0,TODAY()-F140)))</f>
        <v/>
      </c>
      <c r="N140" s="8" t="str">
        <f aca="false">IF($A140="","",IF(J140&lt;=0,"Draft",IF(L140&lt;=0,"Paid",IF(M140&gt;0,"Overdue",IF(K140&gt;0,"Part-Paid","Unpaid")))))</f>
        <v/>
      </c>
      <c r="O140" s="7"/>
    </row>
    <row r="141" customFormat="false" ht="15" hidden="false" customHeight="false" outlineLevel="0" collapsed="false">
      <c r="A141" s="7"/>
      <c r="B141" s="40"/>
      <c r="C141" s="7"/>
      <c r="D141" s="8" t="str">
        <f aca="false">IF($A141="","",IFERROR(INDEX(Customers!$B$6:$B$205,MATCH($C141,Customers!$A$6:$A$205,0)),"Unknown customer"))</f>
        <v/>
      </c>
      <c r="E141" s="39" t="str">
        <f aca="false">IF($A141="","",IFERROR(IF(INDEX(Customers!$G$6:$G$205,MATCH($C141,Customers!$A$6:$A$205,0))="",Setup!$B$26,INDEX(Customers!$G$6:$G$205,MATCH($C141,Customers!$A$6:$A$205,0))),Setup!$B$26))</f>
        <v/>
      </c>
      <c r="F141" s="41" t="str">
        <f aca="false">IF(OR($A141="",$B141=""),"",$B141+$E141)</f>
        <v/>
      </c>
      <c r="G141" s="38" t="str">
        <f aca="false">IF($A141="","",SUMIFS('Line Items'!$E$6:$E$1505,'Line Items'!$A$6:$A$1505,$A141))</f>
        <v/>
      </c>
      <c r="H141" s="42"/>
      <c r="I141" s="38" t="str">
        <f aca="false">IF($A141="","",ROUND((G141-N(H141))*Setup!$B$28,2))</f>
        <v/>
      </c>
      <c r="J141" s="38" t="str">
        <f aca="false">IF($A141="","",G141-N(H141)+I141)</f>
        <v/>
      </c>
      <c r="K141" s="38" t="str">
        <f aca="false">IF($A141="","",SUMIFS(Payments!$G$6:$G$1005,Payments!$C$6:$C$1005,$A141))</f>
        <v/>
      </c>
      <c r="L141" s="38" t="str">
        <f aca="false">IF($A141="","",ROUND(J141-K141,2))</f>
        <v/>
      </c>
      <c r="M141" s="39" t="str">
        <f aca="true">IF($A141="","",IF(OR(L141&lt;=0,F141=""),0,MAX(0,TODAY()-F141)))</f>
        <v/>
      </c>
      <c r="N141" s="8" t="str">
        <f aca="false">IF($A141="","",IF(J141&lt;=0,"Draft",IF(L141&lt;=0,"Paid",IF(M141&gt;0,"Overdue",IF(K141&gt;0,"Part-Paid","Unpaid")))))</f>
        <v/>
      </c>
      <c r="O141" s="7"/>
    </row>
    <row r="142" customFormat="false" ht="15" hidden="false" customHeight="false" outlineLevel="0" collapsed="false">
      <c r="A142" s="7"/>
      <c r="B142" s="40"/>
      <c r="C142" s="7"/>
      <c r="D142" s="8" t="str">
        <f aca="false">IF($A142="","",IFERROR(INDEX(Customers!$B$6:$B$205,MATCH($C142,Customers!$A$6:$A$205,0)),"Unknown customer"))</f>
        <v/>
      </c>
      <c r="E142" s="39" t="str">
        <f aca="false">IF($A142="","",IFERROR(IF(INDEX(Customers!$G$6:$G$205,MATCH($C142,Customers!$A$6:$A$205,0))="",Setup!$B$26,INDEX(Customers!$G$6:$G$205,MATCH($C142,Customers!$A$6:$A$205,0))),Setup!$B$26))</f>
        <v/>
      </c>
      <c r="F142" s="41" t="str">
        <f aca="false">IF(OR($A142="",$B142=""),"",$B142+$E142)</f>
        <v/>
      </c>
      <c r="G142" s="38" t="str">
        <f aca="false">IF($A142="","",SUMIFS('Line Items'!$E$6:$E$1505,'Line Items'!$A$6:$A$1505,$A142))</f>
        <v/>
      </c>
      <c r="H142" s="42"/>
      <c r="I142" s="38" t="str">
        <f aca="false">IF($A142="","",ROUND((G142-N(H142))*Setup!$B$28,2))</f>
        <v/>
      </c>
      <c r="J142" s="38" t="str">
        <f aca="false">IF($A142="","",G142-N(H142)+I142)</f>
        <v/>
      </c>
      <c r="K142" s="38" t="str">
        <f aca="false">IF($A142="","",SUMIFS(Payments!$G$6:$G$1005,Payments!$C$6:$C$1005,$A142))</f>
        <v/>
      </c>
      <c r="L142" s="38" t="str">
        <f aca="false">IF($A142="","",ROUND(J142-K142,2))</f>
        <v/>
      </c>
      <c r="M142" s="39" t="str">
        <f aca="true">IF($A142="","",IF(OR(L142&lt;=0,F142=""),0,MAX(0,TODAY()-F142)))</f>
        <v/>
      </c>
      <c r="N142" s="8" t="str">
        <f aca="false">IF($A142="","",IF(J142&lt;=0,"Draft",IF(L142&lt;=0,"Paid",IF(M142&gt;0,"Overdue",IF(K142&gt;0,"Part-Paid","Unpaid")))))</f>
        <v/>
      </c>
      <c r="O142" s="7"/>
    </row>
    <row r="143" customFormat="false" ht="15" hidden="false" customHeight="false" outlineLevel="0" collapsed="false">
      <c r="A143" s="7"/>
      <c r="B143" s="40"/>
      <c r="C143" s="7"/>
      <c r="D143" s="8" t="str">
        <f aca="false">IF($A143="","",IFERROR(INDEX(Customers!$B$6:$B$205,MATCH($C143,Customers!$A$6:$A$205,0)),"Unknown customer"))</f>
        <v/>
      </c>
      <c r="E143" s="39" t="str">
        <f aca="false">IF($A143="","",IFERROR(IF(INDEX(Customers!$G$6:$G$205,MATCH($C143,Customers!$A$6:$A$205,0))="",Setup!$B$26,INDEX(Customers!$G$6:$G$205,MATCH($C143,Customers!$A$6:$A$205,0))),Setup!$B$26))</f>
        <v/>
      </c>
      <c r="F143" s="41" t="str">
        <f aca="false">IF(OR($A143="",$B143=""),"",$B143+$E143)</f>
        <v/>
      </c>
      <c r="G143" s="38" t="str">
        <f aca="false">IF($A143="","",SUMIFS('Line Items'!$E$6:$E$1505,'Line Items'!$A$6:$A$1505,$A143))</f>
        <v/>
      </c>
      <c r="H143" s="42"/>
      <c r="I143" s="38" t="str">
        <f aca="false">IF($A143="","",ROUND((G143-N(H143))*Setup!$B$28,2))</f>
        <v/>
      </c>
      <c r="J143" s="38" t="str">
        <f aca="false">IF($A143="","",G143-N(H143)+I143)</f>
        <v/>
      </c>
      <c r="K143" s="38" t="str">
        <f aca="false">IF($A143="","",SUMIFS(Payments!$G$6:$G$1005,Payments!$C$6:$C$1005,$A143))</f>
        <v/>
      </c>
      <c r="L143" s="38" t="str">
        <f aca="false">IF($A143="","",ROUND(J143-K143,2))</f>
        <v/>
      </c>
      <c r="M143" s="39" t="str">
        <f aca="true">IF($A143="","",IF(OR(L143&lt;=0,F143=""),0,MAX(0,TODAY()-F143)))</f>
        <v/>
      </c>
      <c r="N143" s="8" t="str">
        <f aca="false">IF($A143="","",IF(J143&lt;=0,"Draft",IF(L143&lt;=0,"Paid",IF(M143&gt;0,"Overdue",IF(K143&gt;0,"Part-Paid","Unpaid")))))</f>
        <v/>
      </c>
      <c r="O143" s="7"/>
    </row>
    <row r="144" customFormat="false" ht="15" hidden="false" customHeight="false" outlineLevel="0" collapsed="false">
      <c r="A144" s="7"/>
      <c r="B144" s="40"/>
      <c r="C144" s="7"/>
      <c r="D144" s="8" t="str">
        <f aca="false">IF($A144="","",IFERROR(INDEX(Customers!$B$6:$B$205,MATCH($C144,Customers!$A$6:$A$205,0)),"Unknown customer"))</f>
        <v/>
      </c>
      <c r="E144" s="39" t="str">
        <f aca="false">IF($A144="","",IFERROR(IF(INDEX(Customers!$G$6:$G$205,MATCH($C144,Customers!$A$6:$A$205,0))="",Setup!$B$26,INDEX(Customers!$G$6:$G$205,MATCH($C144,Customers!$A$6:$A$205,0))),Setup!$B$26))</f>
        <v/>
      </c>
      <c r="F144" s="41" t="str">
        <f aca="false">IF(OR($A144="",$B144=""),"",$B144+$E144)</f>
        <v/>
      </c>
      <c r="G144" s="38" t="str">
        <f aca="false">IF($A144="","",SUMIFS('Line Items'!$E$6:$E$1505,'Line Items'!$A$6:$A$1505,$A144))</f>
        <v/>
      </c>
      <c r="H144" s="42"/>
      <c r="I144" s="38" t="str">
        <f aca="false">IF($A144="","",ROUND((G144-N(H144))*Setup!$B$28,2))</f>
        <v/>
      </c>
      <c r="J144" s="38" t="str">
        <f aca="false">IF($A144="","",G144-N(H144)+I144)</f>
        <v/>
      </c>
      <c r="K144" s="38" t="str">
        <f aca="false">IF($A144="","",SUMIFS(Payments!$G$6:$G$1005,Payments!$C$6:$C$1005,$A144))</f>
        <v/>
      </c>
      <c r="L144" s="38" t="str">
        <f aca="false">IF($A144="","",ROUND(J144-K144,2))</f>
        <v/>
      </c>
      <c r="M144" s="39" t="str">
        <f aca="true">IF($A144="","",IF(OR(L144&lt;=0,F144=""),0,MAX(0,TODAY()-F144)))</f>
        <v/>
      </c>
      <c r="N144" s="8" t="str">
        <f aca="false">IF($A144="","",IF(J144&lt;=0,"Draft",IF(L144&lt;=0,"Paid",IF(M144&gt;0,"Overdue",IF(K144&gt;0,"Part-Paid","Unpaid")))))</f>
        <v/>
      </c>
      <c r="O144" s="7"/>
    </row>
    <row r="145" customFormat="false" ht="15" hidden="false" customHeight="false" outlineLevel="0" collapsed="false">
      <c r="A145" s="7"/>
      <c r="B145" s="40"/>
      <c r="C145" s="7"/>
      <c r="D145" s="8" t="str">
        <f aca="false">IF($A145="","",IFERROR(INDEX(Customers!$B$6:$B$205,MATCH($C145,Customers!$A$6:$A$205,0)),"Unknown customer"))</f>
        <v/>
      </c>
      <c r="E145" s="39" t="str">
        <f aca="false">IF($A145="","",IFERROR(IF(INDEX(Customers!$G$6:$G$205,MATCH($C145,Customers!$A$6:$A$205,0))="",Setup!$B$26,INDEX(Customers!$G$6:$G$205,MATCH($C145,Customers!$A$6:$A$205,0))),Setup!$B$26))</f>
        <v/>
      </c>
      <c r="F145" s="41" t="str">
        <f aca="false">IF(OR($A145="",$B145=""),"",$B145+$E145)</f>
        <v/>
      </c>
      <c r="G145" s="38" t="str">
        <f aca="false">IF($A145="","",SUMIFS('Line Items'!$E$6:$E$1505,'Line Items'!$A$6:$A$1505,$A145))</f>
        <v/>
      </c>
      <c r="H145" s="42"/>
      <c r="I145" s="38" t="str">
        <f aca="false">IF($A145="","",ROUND((G145-N(H145))*Setup!$B$28,2))</f>
        <v/>
      </c>
      <c r="J145" s="38" t="str">
        <f aca="false">IF($A145="","",G145-N(H145)+I145)</f>
        <v/>
      </c>
      <c r="K145" s="38" t="str">
        <f aca="false">IF($A145="","",SUMIFS(Payments!$G$6:$G$1005,Payments!$C$6:$C$1005,$A145))</f>
        <v/>
      </c>
      <c r="L145" s="38" t="str">
        <f aca="false">IF($A145="","",ROUND(J145-K145,2))</f>
        <v/>
      </c>
      <c r="M145" s="39" t="str">
        <f aca="true">IF($A145="","",IF(OR(L145&lt;=0,F145=""),0,MAX(0,TODAY()-F145)))</f>
        <v/>
      </c>
      <c r="N145" s="8" t="str">
        <f aca="false">IF($A145="","",IF(J145&lt;=0,"Draft",IF(L145&lt;=0,"Paid",IF(M145&gt;0,"Overdue",IF(K145&gt;0,"Part-Paid","Unpaid")))))</f>
        <v/>
      </c>
      <c r="O145" s="7"/>
    </row>
    <row r="146" customFormat="false" ht="15" hidden="false" customHeight="false" outlineLevel="0" collapsed="false">
      <c r="A146" s="7"/>
      <c r="B146" s="40"/>
      <c r="C146" s="7"/>
      <c r="D146" s="8" t="str">
        <f aca="false">IF($A146="","",IFERROR(INDEX(Customers!$B$6:$B$205,MATCH($C146,Customers!$A$6:$A$205,0)),"Unknown customer"))</f>
        <v/>
      </c>
      <c r="E146" s="39" t="str">
        <f aca="false">IF($A146="","",IFERROR(IF(INDEX(Customers!$G$6:$G$205,MATCH($C146,Customers!$A$6:$A$205,0))="",Setup!$B$26,INDEX(Customers!$G$6:$G$205,MATCH($C146,Customers!$A$6:$A$205,0))),Setup!$B$26))</f>
        <v/>
      </c>
      <c r="F146" s="41" t="str">
        <f aca="false">IF(OR($A146="",$B146=""),"",$B146+$E146)</f>
        <v/>
      </c>
      <c r="G146" s="38" t="str">
        <f aca="false">IF($A146="","",SUMIFS('Line Items'!$E$6:$E$1505,'Line Items'!$A$6:$A$1505,$A146))</f>
        <v/>
      </c>
      <c r="H146" s="42"/>
      <c r="I146" s="38" t="str">
        <f aca="false">IF($A146="","",ROUND((G146-N(H146))*Setup!$B$28,2))</f>
        <v/>
      </c>
      <c r="J146" s="38" t="str">
        <f aca="false">IF($A146="","",G146-N(H146)+I146)</f>
        <v/>
      </c>
      <c r="K146" s="38" t="str">
        <f aca="false">IF($A146="","",SUMIFS(Payments!$G$6:$G$1005,Payments!$C$6:$C$1005,$A146))</f>
        <v/>
      </c>
      <c r="L146" s="38" t="str">
        <f aca="false">IF($A146="","",ROUND(J146-K146,2))</f>
        <v/>
      </c>
      <c r="M146" s="39" t="str">
        <f aca="true">IF($A146="","",IF(OR(L146&lt;=0,F146=""),0,MAX(0,TODAY()-F146)))</f>
        <v/>
      </c>
      <c r="N146" s="8" t="str">
        <f aca="false">IF($A146="","",IF(J146&lt;=0,"Draft",IF(L146&lt;=0,"Paid",IF(M146&gt;0,"Overdue",IF(K146&gt;0,"Part-Paid","Unpaid")))))</f>
        <v/>
      </c>
      <c r="O146" s="7"/>
    </row>
    <row r="147" customFormat="false" ht="15" hidden="false" customHeight="false" outlineLevel="0" collapsed="false">
      <c r="A147" s="7"/>
      <c r="B147" s="40"/>
      <c r="C147" s="7"/>
      <c r="D147" s="8" t="str">
        <f aca="false">IF($A147="","",IFERROR(INDEX(Customers!$B$6:$B$205,MATCH($C147,Customers!$A$6:$A$205,0)),"Unknown customer"))</f>
        <v/>
      </c>
      <c r="E147" s="39" t="str">
        <f aca="false">IF($A147="","",IFERROR(IF(INDEX(Customers!$G$6:$G$205,MATCH($C147,Customers!$A$6:$A$205,0))="",Setup!$B$26,INDEX(Customers!$G$6:$G$205,MATCH($C147,Customers!$A$6:$A$205,0))),Setup!$B$26))</f>
        <v/>
      </c>
      <c r="F147" s="41" t="str">
        <f aca="false">IF(OR($A147="",$B147=""),"",$B147+$E147)</f>
        <v/>
      </c>
      <c r="G147" s="38" t="str">
        <f aca="false">IF($A147="","",SUMIFS('Line Items'!$E$6:$E$1505,'Line Items'!$A$6:$A$1505,$A147))</f>
        <v/>
      </c>
      <c r="H147" s="42"/>
      <c r="I147" s="38" t="str">
        <f aca="false">IF($A147="","",ROUND((G147-N(H147))*Setup!$B$28,2))</f>
        <v/>
      </c>
      <c r="J147" s="38" t="str">
        <f aca="false">IF($A147="","",G147-N(H147)+I147)</f>
        <v/>
      </c>
      <c r="K147" s="38" t="str">
        <f aca="false">IF($A147="","",SUMIFS(Payments!$G$6:$G$1005,Payments!$C$6:$C$1005,$A147))</f>
        <v/>
      </c>
      <c r="L147" s="38" t="str">
        <f aca="false">IF($A147="","",ROUND(J147-K147,2))</f>
        <v/>
      </c>
      <c r="M147" s="39" t="str">
        <f aca="true">IF($A147="","",IF(OR(L147&lt;=0,F147=""),0,MAX(0,TODAY()-F147)))</f>
        <v/>
      </c>
      <c r="N147" s="8" t="str">
        <f aca="false">IF($A147="","",IF(J147&lt;=0,"Draft",IF(L147&lt;=0,"Paid",IF(M147&gt;0,"Overdue",IF(K147&gt;0,"Part-Paid","Unpaid")))))</f>
        <v/>
      </c>
      <c r="O147" s="7"/>
    </row>
    <row r="148" customFormat="false" ht="15" hidden="false" customHeight="false" outlineLevel="0" collapsed="false">
      <c r="A148" s="7"/>
      <c r="B148" s="40"/>
      <c r="C148" s="7"/>
      <c r="D148" s="8" t="str">
        <f aca="false">IF($A148="","",IFERROR(INDEX(Customers!$B$6:$B$205,MATCH($C148,Customers!$A$6:$A$205,0)),"Unknown customer"))</f>
        <v/>
      </c>
      <c r="E148" s="39" t="str">
        <f aca="false">IF($A148="","",IFERROR(IF(INDEX(Customers!$G$6:$G$205,MATCH($C148,Customers!$A$6:$A$205,0))="",Setup!$B$26,INDEX(Customers!$G$6:$G$205,MATCH($C148,Customers!$A$6:$A$205,0))),Setup!$B$26))</f>
        <v/>
      </c>
      <c r="F148" s="41" t="str">
        <f aca="false">IF(OR($A148="",$B148=""),"",$B148+$E148)</f>
        <v/>
      </c>
      <c r="G148" s="38" t="str">
        <f aca="false">IF($A148="","",SUMIFS('Line Items'!$E$6:$E$1505,'Line Items'!$A$6:$A$1505,$A148))</f>
        <v/>
      </c>
      <c r="H148" s="42"/>
      <c r="I148" s="38" t="str">
        <f aca="false">IF($A148="","",ROUND((G148-N(H148))*Setup!$B$28,2))</f>
        <v/>
      </c>
      <c r="J148" s="38" t="str">
        <f aca="false">IF($A148="","",G148-N(H148)+I148)</f>
        <v/>
      </c>
      <c r="K148" s="38" t="str">
        <f aca="false">IF($A148="","",SUMIFS(Payments!$G$6:$G$1005,Payments!$C$6:$C$1005,$A148))</f>
        <v/>
      </c>
      <c r="L148" s="38" t="str">
        <f aca="false">IF($A148="","",ROUND(J148-K148,2))</f>
        <v/>
      </c>
      <c r="M148" s="39" t="str">
        <f aca="true">IF($A148="","",IF(OR(L148&lt;=0,F148=""),0,MAX(0,TODAY()-F148)))</f>
        <v/>
      </c>
      <c r="N148" s="8" t="str">
        <f aca="false">IF($A148="","",IF(J148&lt;=0,"Draft",IF(L148&lt;=0,"Paid",IF(M148&gt;0,"Overdue",IF(K148&gt;0,"Part-Paid","Unpaid")))))</f>
        <v/>
      </c>
      <c r="O148" s="7"/>
    </row>
    <row r="149" customFormat="false" ht="15" hidden="false" customHeight="false" outlineLevel="0" collapsed="false">
      <c r="A149" s="7"/>
      <c r="B149" s="40"/>
      <c r="C149" s="7"/>
      <c r="D149" s="8" t="str">
        <f aca="false">IF($A149="","",IFERROR(INDEX(Customers!$B$6:$B$205,MATCH($C149,Customers!$A$6:$A$205,0)),"Unknown customer"))</f>
        <v/>
      </c>
      <c r="E149" s="39" t="str">
        <f aca="false">IF($A149="","",IFERROR(IF(INDEX(Customers!$G$6:$G$205,MATCH($C149,Customers!$A$6:$A$205,0))="",Setup!$B$26,INDEX(Customers!$G$6:$G$205,MATCH($C149,Customers!$A$6:$A$205,0))),Setup!$B$26))</f>
        <v/>
      </c>
      <c r="F149" s="41" t="str">
        <f aca="false">IF(OR($A149="",$B149=""),"",$B149+$E149)</f>
        <v/>
      </c>
      <c r="G149" s="38" t="str">
        <f aca="false">IF($A149="","",SUMIFS('Line Items'!$E$6:$E$1505,'Line Items'!$A$6:$A$1505,$A149))</f>
        <v/>
      </c>
      <c r="H149" s="42"/>
      <c r="I149" s="38" t="str">
        <f aca="false">IF($A149="","",ROUND((G149-N(H149))*Setup!$B$28,2))</f>
        <v/>
      </c>
      <c r="J149" s="38" t="str">
        <f aca="false">IF($A149="","",G149-N(H149)+I149)</f>
        <v/>
      </c>
      <c r="K149" s="38" t="str">
        <f aca="false">IF($A149="","",SUMIFS(Payments!$G$6:$G$1005,Payments!$C$6:$C$1005,$A149))</f>
        <v/>
      </c>
      <c r="L149" s="38" t="str">
        <f aca="false">IF($A149="","",ROUND(J149-K149,2))</f>
        <v/>
      </c>
      <c r="M149" s="39" t="str">
        <f aca="true">IF($A149="","",IF(OR(L149&lt;=0,F149=""),0,MAX(0,TODAY()-F149)))</f>
        <v/>
      </c>
      <c r="N149" s="8" t="str">
        <f aca="false">IF($A149="","",IF(J149&lt;=0,"Draft",IF(L149&lt;=0,"Paid",IF(M149&gt;0,"Overdue",IF(K149&gt;0,"Part-Paid","Unpaid")))))</f>
        <v/>
      </c>
      <c r="O149" s="7"/>
    </row>
    <row r="150" customFormat="false" ht="15" hidden="false" customHeight="false" outlineLevel="0" collapsed="false">
      <c r="A150" s="7"/>
      <c r="B150" s="40"/>
      <c r="C150" s="7"/>
      <c r="D150" s="8" t="str">
        <f aca="false">IF($A150="","",IFERROR(INDEX(Customers!$B$6:$B$205,MATCH($C150,Customers!$A$6:$A$205,0)),"Unknown customer"))</f>
        <v/>
      </c>
      <c r="E150" s="39" t="str">
        <f aca="false">IF($A150="","",IFERROR(IF(INDEX(Customers!$G$6:$G$205,MATCH($C150,Customers!$A$6:$A$205,0))="",Setup!$B$26,INDEX(Customers!$G$6:$G$205,MATCH($C150,Customers!$A$6:$A$205,0))),Setup!$B$26))</f>
        <v/>
      </c>
      <c r="F150" s="41" t="str">
        <f aca="false">IF(OR($A150="",$B150=""),"",$B150+$E150)</f>
        <v/>
      </c>
      <c r="G150" s="38" t="str">
        <f aca="false">IF($A150="","",SUMIFS('Line Items'!$E$6:$E$1505,'Line Items'!$A$6:$A$1505,$A150))</f>
        <v/>
      </c>
      <c r="H150" s="42"/>
      <c r="I150" s="38" t="str">
        <f aca="false">IF($A150="","",ROUND((G150-N(H150))*Setup!$B$28,2))</f>
        <v/>
      </c>
      <c r="J150" s="38" t="str">
        <f aca="false">IF($A150="","",G150-N(H150)+I150)</f>
        <v/>
      </c>
      <c r="K150" s="38" t="str">
        <f aca="false">IF($A150="","",SUMIFS(Payments!$G$6:$G$1005,Payments!$C$6:$C$1005,$A150))</f>
        <v/>
      </c>
      <c r="L150" s="38" t="str">
        <f aca="false">IF($A150="","",ROUND(J150-K150,2))</f>
        <v/>
      </c>
      <c r="M150" s="39" t="str">
        <f aca="true">IF($A150="","",IF(OR(L150&lt;=0,F150=""),0,MAX(0,TODAY()-F150)))</f>
        <v/>
      </c>
      <c r="N150" s="8" t="str">
        <f aca="false">IF($A150="","",IF(J150&lt;=0,"Draft",IF(L150&lt;=0,"Paid",IF(M150&gt;0,"Overdue",IF(K150&gt;0,"Part-Paid","Unpaid")))))</f>
        <v/>
      </c>
      <c r="O150" s="7"/>
    </row>
    <row r="151" customFormat="false" ht="15" hidden="false" customHeight="false" outlineLevel="0" collapsed="false">
      <c r="A151" s="7"/>
      <c r="B151" s="40"/>
      <c r="C151" s="7"/>
      <c r="D151" s="8" t="str">
        <f aca="false">IF($A151="","",IFERROR(INDEX(Customers!$B$6:$B$205,MATCH($C151,Customers!$A$6:$A$205,0)),"Unknown customer"))</f>
        <v/>
      </c>
      <c r="E151" s="39" t="str">
        <f aca="false">IF($A151="","",IFERROR(IF(INDEX(Customers!$G$6:$G$205,MATCH($C151,Customers!$A$6:$A$205,0))="",Setup!$B$26,INDEX(Customers!$G$6:$G$205,MATCH($C151,Customers!$A$6:$A$205,0))),Setup!$B$26))</f>
        <v/>
      </c>
      <c r="F151" s="41" t="str">
        <f aca="false">IF(OR($A151="",$B151=""),"",$B151+$E151)</f>
        <v/>
      </c>
      <c r="G151" s="38" t="str">
        <f aca="false">IF($A151="","",SUMIFS('Line Items'!$E$6:$E$1505,'Line Items'!$A$6:$A$1505,$A151))</f>
        <v/>
      </c>
      <c r="H151" s="42"/>
      <c r="I151" s="38" t="str">
        <f aca="false">IF($A151="","",ROUND((G151-N(H151))*Setup!$B$28,2))</f>
        <v/>
      </c>
      <c r="J151" s="38" t="str">
        <f aca="false">IF($A151="","",G151-N(H151)+I151)</f>
        <v/>
      </c>
      <c r="K151" s="38" t="str">
        <f aca="false">IF($A151="","",SUMIFS(Payments!$G$6:$G$1005,Payments!$C$6:$C$1005,$A151))</f>
        <v/>
      </c>
      <c r="L151" s="38" t="str">
        <f aca="false">IF($A151="","",ROUND(J151-K151,2))</f>
        <v/>
      </c>
      <c r="M151" s="39" t="str">
        <f aca="true">IF($A151="","",IF(OR(L151&lt;=0,F151=""),0,MAX(0,TODAY()-F151)))</f>
        <v/>
      </c>
      <c r="N151" s="8" t="str">
        <f aca="false">IF($A151="","",IF(J151&lt;=0,"Draft",IF(L151&lt;=0,"Paid",IF(M151&gt;0,"Overdue",IF(K151&gt;0,"Part-Paid","Unpaid")))))</f>
        <v/>
      </c>
      <c r="O151" s="7"/>
    </row>
    <row r="152" customFormat="false" ht="15" hidden="false" customHeight="false" outlineLevel="0" collapsed="false">
      <c r="A152" s="7"/>
      <c r="B152" s="40"/>
      <c r="C152" s="7"/>
      <c r="D152" s="8" t="str">
        <f aca="false">IF($A152="","",IFERROR(INDEX(Customers!$B$6:$B$205,MATCH($C152,Customers!$A$6:$A$205,0)),"Unknown customer"))</f>
        <v/>
      </c>
      <c r="E152" s="39" t="str">
        <f aca="false">IF($A152="","",IFERROR(IF(INDEX(Customers!$G$6:$G$205,MATCH($C152,Customers!$A$6:$A$205,0))="",Setup!$B$26,INDEX(Customers!$G$6:$G$205,MATCH($C152,Customers!$A$6:$A$205,0))),Setup!$B$26))</f>
        <v/>
      </c>
      <c r="F152" s="41" t="str">
        <f aca="false">IF(OR($A152="",$B152=""),"",$B152+$E152)</f>
        <v/>
      </c>
      <c r="G152" s="38" t="str">
        <f aca="false">IF($A152="","",SUMIFS('Line Items'!$E$6:$E$1505,'Line Items'!$A$6:$A$1505,$A152))</f>
        <v/>
      </c>
      <c r="H152" s="42"/>
      <c r="I152" s="38" t="str">
        <f aca="false">IF($A152="","",ROUND((G152-N(H152))*Setup!$B$28,2))</f>
        <v/>
      </c>
      <c r="J152" s="38" t="str">
        <f aca="false">IF($A152="","",G152-N(H152)+I152)</f>
        <v/>
      </c>
      <c r="K152" s="38" t="str">
        <f aca="false">IF($A152="","",SUMIFS(Payments!$G$6:$G$1005,Payments!$C$6:$C$1005,$A152))</f>
        <v/>
      </c>
      <c r="L152" s="38" t="str">
        <f aca="false">IF($A152="","",ROUND(J152-K152,2))</f>
        <v/>
      </c>
      <c r="M152" s="39" t="str">
        <f aca="true">IF($A152="","",IF(OR(L152&lt;=0,F152=""),0,MAX(0,TODAY()-F152)))</f>
        <v/>
      </c>
      <c r="N152" s="8" t="str">
        <f aca="false">IF($A152="","",IF(J152&lt;=0,"Draft",IF(L152&lt;=0,"Paid",IF(M152&gt;0,"Overdue",IF(K152&gt;0,"Part-Paid","Unpaid")))))</f>
        <v/>
      </c>
      <c r="O152" s="7"/>
    </row>
    <row r="153" customFormat="false" ht="15" hidden="false" customHeight="false" outlineLevel="0" collapsed="false">
      <c r="A153" s="7"/>
      <c r="B153" s="40"/>
      <c r="C153" s="7"/>
      <c r="D153" s="8" t="str">
        <f aca="false">IF($A153="","",IFERROR(INDEX(Customers!$B$6:$B$205,MATCH($C153,Customers!$A$6:$A$205,0)),"Unknown customer"))</f>
        <v/>
      </c>
      <c r="E153" s="39" t="str">
        <f aca="false">IF($A153="","",IFERROR(IF(INDEX(Customers!$G$6:$G$205,MATCH($C153,Customers!$A$6:$A$205,0))="",Setup!$B$26,INDEX(Customers!$G$6:$G$205,MATCH($C153,Customers!$A$6:$A$205,0))),Setup!$B$26))</f>
        <v/>
      </c>
      <c r="F153" s="41" t="str">
        <f aca="false">IF(OR($A153="",$B153=""),"",$B153+$E153)</f>
        <v/>
      </c>
      <c r="G153" s="38" t="str">
        <f aca="false">IF($A153="","",SUMIFS('Line Items'!$E$6:$E$1505,'Line Items'!$A$6:$A$1505,$A153))</f>
        <v/>
      </c>
      <c r="H153" s="42"/>
      <c r="I153" s="38" t="str">
        <f aca="false">IF($A153="","",ROUND((G153-N(H153))*Setup!$B$28,2))</f>
        <v/>
      </c>
      <c r="J153" s="38" t="str">
        <f aca="false">IF($A153="","",G153-N(H153)+I153)</f>
        <v/>
      </c>
      <c r="K153" s="38" t="str">
        <f aca="false">IF($A153="","",SUMIFS(Payments!$G$6:$G$1005,Payments!$C$6:$C$1005,$A153))</f>
        <v/>
      </c>
      <c r="L153" s="38" t="str">
        <f aca="false">IF($A153="","",ROUND(J153-K153,2))</f>
        <v/>
      </c>
      <c r="M153" s="39" t="str">
        <f aca="true">IF($A153="","",IF(OR(L153&lt;=0,F153=""),0,MAX(0,TODAY()-F153)))</f>
        <v/>
      </c>
      <c r="N153" s="8" t="str">
        <f aca="false">IF($A153="","",IF(J153&lt;=0,"Draft",IF(L153&lt;=0,"Paid",IF(M153&gt;0,"Overdue",IF(K153&gt;0,"Part-Paid","Unpaid")))))</f>
        <v/>
      </c>
      <c r="O153" s="7"/>
    </row>
    <row r="154" customFormat="false" ht="15" hidden="false" customHeight="false" outlineLevel="0" collapsed="false">
      <c r="A154" s="7"/>
      <c r="B154" s="40"/>
      <c r="C154" s="7"/>
      <c r="D154" s="8" t="str">
        <f aca="false">IF($A154="","",IFERROR(INDEX(Customers!$B$6:$B$205,MATCH($C154,Customers!$A$6:$A$205,0)),"Unknown customer"))</f>
        <v/>
      </c>
      <c r="E154" s="39" t="str">
        <f aca="false">IF($A154="","",IFERROR(IF(INDEX(Customers!$G$6:$G$205,MATCH($C154,Customers!$A$6:$A$205,0))="",Setup!$B$26,INDEX(Customers!$G$6:$G$205,MATCH($C154,Customers!$A$6:$A$205,0))),Setup!$B$26))</f>
        <v/>
      </c>
      <c r="F154" s="41" t="str">
        <f aca="false">IF(OR($A154="",$B154=""),"",$B154+$E154)</f>
        <v/>
      </c>
      <c r="G154" s="38" t="str">
        <f aca="false">IF($A154="","",SUMIFS('Line Items'!$E$6:$E$1505,'Line Items'!$A$6:$A$1505,$A154))</f>
        <v/>
      </c>
      <c r="H154" s="42"/>
      <c r="I154" s="38" t="str">
        <f aca="false">IF($A154="","",ROUND((G154-N(H154))*Setup!$B$28,2))</f>
        <v/>
      </c>
      <c r="J154" s="38" t="str">
        <f aca="false">IF($A154="","",G154-N(H154)+I154)</f>
        <v/>
      </c>
      <c r="K154" s="38" t="str">
        <f aca="false">IF($A154="","",SUMIFS(Payments!$G$6:$G$1005,Payments!$C$6:$C$1005,$A154))</f>
        <v/>
      </c>
      <c r="L154" s="38" t="str">
        <f aca="false">IF($A154="","",ROUND(J154-K154,2))</f>
        <v/>
      </c>
      <c r="M154" s="39" t="str">
        <f aca="true">IF($A154="","",IF(OR(L154&lt;=0,F154=""),0,MAX(0,TODAY()-F154)))</f>
        <v/>
      </c>
      <c r="N154" s="8" t="str">
        <f aca="false">IF($A154="","",IF(J154&lt;=0,"Draft",IF(L154&lt;=0,"Paid",IF(M154&gt;0,"Overdue",IF(K154&gt;0,"Part-Paid","Unpaid")))))</f>
        <v/>
      </c>
      <c r="O154" s="7"/>
    </row>
    <row r="155" customFormat="false" ht="15" hidden="false" customHeight="false" outlineLevel="0" collapsed="false">
      <c r="A155" s="7"/>
      <c r="B155" s="40"/>
      <c r="C155" s="7"/>
      <c r="D155" s="8" t="str">
        <f aca="false">IF($A155="","",IFERROR(INDEX(Customers!$B$6:$B$205,MATCH($C155,Customers!$A$6:$A$205,0)),"Unknown customer"))</f>
        <v/>
      </c>
      <c r="E155" s="39" t="str">
        <f aca="false">IF($A155="","",IFERROR(IF(INDEX(Customers!$G$6:$G$205,MATCH($C155,Customers!$A$6:$A$205,0))="",Setup!$B$26,INDEX(Customers!$G$6:$G$205,MATCH($C155,Customers!$A$6:$A$205,0))),Setup!$B$26))</f>
        <v/>
      </c>
      <c r="F155" s="41" t="str">
        <f aca="false">IF(OR($A155="",$B155=""),"",$B155+$E155)</f>
        <v/>
      </c>
      <c r="G155" s="38" t="str">
        <f aca="false">IF($A155="","",SUMIFS('Line Items'!$E$6:$E$1505,'Line Items'!$A$6:$A$1505,$A155))</f>
        <v/>
      </c>
      <c r="H155" s="42"/>
      <c r="I155" s="38" t="str">
        <f aca="false">IF($A155="","",ROUND((G155-N(H155))*Setup!$B$28,2))</f>
        <v/>
      </c>
      <c r="J155" s="38" t="str">
        <f aca="false">IF($A155="","",G155-N(H155)+I155)</f>
        <v/>
      </c>
      <c r="K155" s="38" t="str">
        <f aca="false">IF($A155="","",SUMIFS(Payments!$G$6:$G$1005,Payments!$C$6:$C$1005,$A155))</f>
        <v/>
      </c>
      <c r="L155" s="38" t="str">
        <f aca="false">IF($A155="","",ROUND(J155-K155,2))</f>
        <v/>
      </c>
      <c r="M155" s="39" t="str">
        <f aca="true">IF($A155="","",IF(OR(L155&lt;=0,F155=""),0,MAX(0,TODAY()-F155)))</f>
        <v/>
      </c>
      <c r="N155" s="8" t="str">
        <f aca="false">IF($A155="","",IF(J155&lt;=0,"Draft",IF(L155&lt;=0,"Paid",IF(M155&gt;0,"Overdue",IF(K155&gt;0,"Part-Paid","Unpaid")))))</f>
        <v/>
      </c>
      <c r="O155" s="7"/>
    </row>
    <row r="156" customFormat="false" ht="15" hidden="false" customHeight="false" outlineLevel="0" collapsed="false">
      <c r="A156" s="7"/>
      <c r="B156" s="40"/>
      <c r="C156" s="7"/>
      <c r="D156" s="8" t="str">
        <f aca="false">IF($A156="","",IFERROR(INDEX(Customers!$B$6:$B$205,MATCH($C156,Customers!$A$6:$A$205,0)),"Unknown customer"))</f>
        <v/>
      </c>
      <c r="E156" s="39" t="str">
        <f aca="false">IF($A156="","",IFERROR(IF(INDEX(Customers!$G$6:$G$205,MATCH($C156,Customers!$A$6:$A$205,0))="",Setup!$B$26,INDEX(Customers!$G$6:$G$205,MATCH($C156,Customers!$A$6:$A$205,0))),Setup!$B$26))</f>
        <v/>
      </c>
      <c r="F156" s="41" t="str">
        <f aca="false">IF(OR($A156="",$B156=""),"",$B156+$E156)</f>
        <v/>
      </c>
      <c r="G156" s="38" t="str">
        <f aca="false">IF($A156="","",SUMIFS('Line Items'!$E$6:$E$1505,'Line Items'!$A$6:$A$1505,$A156))</f>
        <v/>
      </c>
      <c r="H156" s="42"/>
      <c r="I156" s="38" t="str">
        <f aca="false">IF($A156="","",ROUND((G156-N(H156))*Setup!$B$28,2))</f>
        <v/>
      </c>
      <c r="J156" s="38" t="str">
        <f aca="false">IF($A156="","",G156-N(H156)+I156)</f>
        <v/>
      </c>
      <c r="K156" s="38" t="str">
        <f aca="false">IF($A156="","",SUMIFS(Payments!$G$6:$G$1005,Payments!$C$6:$C$1005,$A156))</f>
        <v/>
      </c>
      <c r="L156" s="38" t="str">
        <f aca="false">IF($A156="","",ROUND(J156-K156,2))</f>
        <v/>
      </c>
      <c r="M156" s="39" t="str">
        <f aca="true">IF($A156="","",IF(OR(L156&lt;=0,F156=""),0,MAX(0,TODAY()-F156)))</f>
        <v/>
      </c>
      <c r="N156" s="8" t="str">
        <f aca="false">IF($A156="","",IF(J156&lt;=0,"Draft",IF(L156&lt;=0,"Paid",IF(M156&gt;0,"Overdue",IF(K156&gt;0,"Part-Paid","Unpaid")))))</f>
        <v/>
      </c>
      <c r="O156" s="7"/>
    </row>
    <row r="157" customFormat="false" ht="15" hidden="false" customHeight="false" outlineLevel="0" collapsed="false">
      <c r="A157" s="7"/>
      <c r="B157" s="40"/>
      <c r="C157" s="7"/>
      <c r="D157" s="8" t="str">
        <f aca="false">IF($A157="","",IFERROR(INDEX(Customers!$B$6:$B$205,MATCH($C157,Customers!$A$6:$A$205,0)),"Unknown customer"))</f>
        <v/>
      </c>
      <c r="E157" s="39" t="str">
        <f aca="false">IF($A157="","",IFERROR(IF(INDEX(Customers!$G$6:$G$205,MATCH($C157,Customers!$A$6:$A$205,0))="",Setup!$B$26,INDEX(Customers!$G$6:$G$205,MATCH($C157,Customers!$A$6:$A$205,0))),Setup!$B$26))</f>
        <v/>
      </c>
      <c r="F157" s="41" t="str">
        <f aca="false">IF(OR($A157="",$B157=""),"",$B157+$E157)</f>
        <v/>
      </c>
      <c r="G157" s="38" t="str">
        <f aca="false">IF($A157="","",SUMIFS('Line Items'!$E$6:$E$1505,'Line Items'!$A$6:$A$1505,$A157))</f>
        <v/>
      </c>
      <c r="H157" s="42"/>
      <c r="I157" s="38" t="str">
        <f aca="false">IF($A157="","",ROUND((G157-N(H157))*Setup!$B$28,2))</f>
        <v/>
      </c>
      <c r="J157" s="38" t="str">
        <f aca="false">IF($A157="","",G157-N(H157)+I157)</f>
        <v/>
      </c>
      <c r="K157" s="38" t="str">
        <f aca="false">IF($A157="","",SUMIFS(Payments!$G$6:$G$1005,Payments!$C$6:$C$1005,$A157))</f>
        <v/>
      </c>
      <c r="L157" s="38" t="str">
        <f aca="false">IF($A157="","",ROUND(J157-K157,2))</f>
        <v/>
      </c>
      <c r="M157" s="39" t="str">
        <f aca="true">IF($A157="","",IF(OR(L157&lt;=0,F157=""),0,MAX(0,TODAY()-F157)))</f>
        <v/>
      </c>
      <c r="N157" s="8" t="str">
        <f aca="false">IF($A157="","",IF(J157&lt;=0,"Draft",IF(L157&lt;=0,"Paid",IF(M157&gt;0,"Overdue",IF(K157&gt;0,"Part-Paid","Unpaid")))))</f>
        <v/>
      </c>
      <c r="O157" s="7"/>
    </row>
    <row r="158" customFormat="false" ht="15" hidden="false" customHeight="false" outlineLevel="0" collapsed="false">
      <c r="A158" s="7"/>
      <c r="B158" s="40"/>
      <c r="C158" s="7"/>
      <c r="D158" s="8" t="str">
        <f aca="false">IF($A158="","",IFERROR(INDEX(Customers!$B$6:$B$205,MATCH($C158,Customers!$A$6:$A$205,0)),"Unknown customer"))</f>
        <v/>
      </c>
      <c r="E158" s="39" t="str">
        <f aca="false">IF($A158="","",IFERROR(IF(INDEX(Customers!$G$6:$G$205,MATCH($C158,Customers!$A$6:$A$205,0))="",Setup!$B$26,INDEX(Customers!$G$6:$G$205,MATCH($C158,Customers!$A$6:$A$205,0))),Setup!$B$26))</f>
        <v/>
      </c>
      <c r="F158" s="41" t="str">
        <f aca="false">IF(OR($A158="",$B158=""),"",$B158+$E158)</f>
        <v/>
      </c>
      <c r="G158" s="38" t="str">
        <f aca="false">IF($A158="","",SUMIFS('Line Items'!$E$6:$E$1505,'Line Items'!$A$6:$A$1505,$A158))</f>
        <v/>
      </c>
      <c r="H158" s="42"/>
      <c r="I158" s="38" t="str">
        <f aca="false">IF($A158="","",ROUND((G158-N(H158))*Setup!$B$28,2))</f>
        <v/>
      </c>
      <c r="J158" s="38" t="str">
        <f aca="false">IF($A158="","",G158-N(H158)+I158)</f>
        <v/>
      </c>
      <c r="K158" s="38" t="str">
        <f aca="false">IF($A158="","",SUMIFS(Payments!$G$6:$G$1005,Payments!$C$6:$C$1005,$A158))</f>
        <v/>
      </c>
      <c r="L158" s="38" t="str">
        <f aca="false">IF($A158="","",ROUND(J158-K158,2))</f>
        <v/>
      </c>
      <c r="M158" s="39" t="str">
        <f aca="true">IF($A158="","",IF(OR(L158&lt;=0,F158=""),0,MAX(0,TODAY()-F158)))</f>
        <v/>
      </c>
      <c r="N158" s="8" t="str">
        <f aca="false">IF($A158="","",IF(J158&lt;=0,"Draft",IF(L158&lt;=0,"Paid",IF(M158&gt;0,"Overdue",IF(K158&gt;0,"Part-Paid","Unpaid")))))</f>
        <v/>
      </c>
      <c r="O158" s="7"/>
    </row>
    <row r="159" customFormat="false" ht="15" hidden="false" customHeight="false" outlineLevel="0" collapsed="false">
      <c r="A159" s="7"/>
      <c r="B159" s="40"/>
      <c r="C159" s="7"/>
      <c r="D159" s="8" t="str">
        <f aca="false">IF($A159="","",IFERROR(INDEX(Customers!$B$6:$B$205,MATCH($C159,Customers!$A$6:$A$205,0)),"Unknown customer"))</f>
        <v/>
      </c>
      <c r="E159" s="39" t="str">
        <f aca="false">IF($A159="","",IFERROR(IF(INDEX(Customers!$G$6:$G$205,MATCH($C159,Customers!$A$6:$A$205,0))="",Setup!$B$26,INDEX(Customers!$G$6:$G$205,MATCH($C159,Customers!$A$6:$A$205,0))),Setup!$B$26))</f>
        <v/>
      </c>
      <c r="F159" s="41" t="str">
        <f aca="false">IF(OR($A159="",$B159=""),"",$B159+$E159)</f>
        <v/>
      </c>
      <c r="G159" s="38" t="str">
        <f aca="false">IF($A159="","",SUMIFS('Line Items'!$E$6:$E$1505,'Line Items'!$A$6:$A$1505,$A159))</f>
        <v/>
      </c>
      <c r="H159" s="42"/>
      <c r="I159" s="38" t="str">
        <f aca="false">IF($A159="","",ROUND((G159-N(H159))*Setup!$B$28,2))</f>
        <v/>
      </c>
      <c r="J159" s="38" t="str">
        <f aca="false">IF($A159="","",G159-N(H159)+I159)</f>
        <v/>
      </c>
      <c r="K159" s="38" t="str">
        <f aca="false">IF($A159="","",SUMIFS(Payments!$G$6:$G$1005,Payments!$C$6:$C$1005,$A159))</f>
        <v/>
      </c>
      <c r="L159" s="38" t="str">
        <f aca="false">IF($A159="","",ROUND(J159-K159,2))</f>
        <v/>
      </c>
      <c r="M159" s="39" t="str">
        <f aca="true">IF($A159="","",IF(OR(L159&lt;=0,F159=""),0,MAX(0,TODAY()-F159)))</f>
        <v/>
      </c>
      <c r="N159" s="8" t="str">
        <f aca="false">IF($A159="","",IF(J159&lt;=0,"Draft",IF(L159&lt;=0,"Paid",IF(M159&gt;0,"Overdue",IF(K159&gt;0,"Part-Paid","Unpaid")))))</f>
        <v/>
      </c>
      <c r="O159" s="7"/>
    </row>
    <row r="160" customFormat="false" ht="15" hidden="false" customHeight="false" outlineLevel="0" collapsed="false">
      <c r="A160" s="7"/>
      <c r="B160" s="40"/>
      <c r="C160" s="7"/>
      <c r="D160" s="8" t="str">
        <f aca="false">IF($A160="","",IFERROR(INDEX(Customers!$B$6:$B$205,MATCH($C160,Customers!$A$6:$A$205,0)),"Unknown customer"))</f>
        <v/>
      </c>
      <c r="E160" s="39" t="str">
        <f aca="false">IF($A160="","",IFERROR(IF(INDEX(Customers!$G$6:$G$205,MATCH($C160,Customers!$A$6:$A$205,0))="",Setup!$B$26,INDEX(Customers!$G$6:$G$205,MATCH($C160,Customers!$A$6:$A$205,0))),Setup!$B$26))</f>
        <v/>
      </c>
      <c r="F160" s="41" t="str">
        <f aca="false">IF(OR($A160="",$B160=""),"",$B160+$E160)</f>
        <v/>
      </c>
      <c r="G160" s="38" t="str">
        <f aca="false">IF($A160="","",SUMIFS('Line Items'!$E$6:$E$1505,'Line Items'!$A$6:$A$1505,$A160))</f>
        <v/>
      </c>
      <c r="H160" s="42"/>
      <c r="I160" s="38" t="str">
        <f aca="false">IF($A160="","",ROUND((G160-N(H160))*Setup!$B$28,2))</f>
        <v/>
      </c>
      <c r="J160" s="38" t="str">
        <f aca="false">IF($A160="","",G160-N(H160)+I160)</f>
        <v/>
      </c>
      <c r="K160" s="38" t="str">
        <f aca="false">IF($A160="","",SUMIFS(Payments!$G$6:$G$1005,Payments!$C$6:$C$1005,$A160))</f>
        <v/>
      </c>
      <c r="L160" s="38" t="str">
        <f aca="false">IF($A160="","",ROUND(J160-K160,2))</f>
        <v/>
      </c>
      <c r="M160" s="39" t="str">
        <f aca="true">IF($A160="","",IF(OR(L160&lt;=0,F160=""),0,MAX(0,TODAY()-F160)))</f>
        <v/>
      </c>
      <c r="N160" s="8" t="str">
        <f aca="false">IF($A160="","",IF(J160&lt;=0,"Draft",IF(L160&lt;=0,"Paid",IF(M160&gt;0,"Overdue",IF(K160&gt;0,"Part-Paid","Unpaid")))))</f>
        <v/>
      </c>
      <c r="O160" s="7"/>
    </row>
    <row r="161" customFormat="false" ht="15" hidden="false" customHeight="false" outlineLevel="0" collapsed="false">
      <c r="A161" s="7"/>
      <c r="B161" s="40"/>
      <c r="C161" s="7"/>
      <c r="D161" s="8" t="str">
        <f aca="false">IF($A161="","",IFERROR(INDEX(Customers!$B$6:$B$205,MATCH($C161,Customers!$A$6:$A$205,0)),"Unknown customer"))</f>
        <v/>
      </c>
      <c r="E161" s="39" t="str">
        <f aca="false">IF($A161="","",IFERROR(IF(INDEX(Customers!$G$6:$G$205,MATCH($C161,Customers!$A$6:$A$205,0))="",Setup!$B$26,INDEX(Customers!$G$6:$G$205,MATCH($C161,Customers!$A$6:$A$205,0))),Setup!$B$26))</f>
        <v/>
      </c>
      <c r="F161" s="41" t="str">
        <f aca="false">IF(OR($A161="",$B161=""),"",$B161+$E161)</f>
        <v/>
      </c>
      <c r="G161" s="38" t="str">
        <f aca="false">IF($A161="","",SUMIFS('Line Items'!$E$6:$E$1505,'Line Items'!$A$6:$A$1505,$A161))</f>
        <v/>
      </c>
      <c r="H161" s="42"/>
      <c r="I161" s="38" t="str">
        <f aca="false">IF($A161="","",ROUND((G161-N(H161))*Setup!$B$28,2))</f>
        <v/>
      </c>
      <c r="J161" s="38" t="str">
        <f aca="false">IF($A161="","",G161-N(H161)+I161)</f>
        <v/>
      </c>
      <c r="K161" s="38" t="str">
        <f aca="false">IF($A161="","",SUMIFS(Payments!$G$6:$G$1005,Payments!$C$6:$C$1005,$A161))</f>
        <v/>
      </c>
      <c r="L161" s="38" t="str">
        <f aca="false">IF($A161="","",ROUND(J161-K161,2))</f>
        <v/>
      </c>
      <c r="M161" s="39" t="str">
        <f aca="true">IF($A161="","",IF(OR(L161&lt;=0,F161=""),0,MAX(0,TODAY()-F161)))</f>
        <v/>
      </c>
      <c r="N161" s="8" t="str">
        <f aca="false">IF($A161="","",IF(J161&lt;=0,"Draft",IF(L161&lt;=0,"Paid",IF(M161&gt;0,"Overdue",IF(K161&gt;0,"Part-Paid","Unpaid")))))</f>
        <v/>
      </c>
      <c r="O161" s="7"/>
    </row>
    <row r="162" customFormat="false" ht="15" hidden="false" customHeight="false" outlineLevel="0" collapsed="false">
      <c r="A162" s="7"/>
      <c r="B162" s="40"/>
      <c r="C162" s="7"/>
      <c r="D162" s="8" t="str">
        <f aca="false">IF($A162="","",IFERROR(INDEX(Customers!$B$6:$B$205,MATCH($C162,Customers!$A$6:$A$205,0)),"Unknown customer"))</f>
        <v/>
      </c>
      <c r="E162" s="39" t="str">
        <f aca="false">IF($A162="","",IFERROR(IF(INDEX(Customers!$G$6:$G$205,MATCH($C162,Customers!$A$6:$A$205,0))="",Setup!$B$26,INDEX(Customers!$G$6:$G$205,MATCH($C162,Customers!$A$6:$A$205,0))),Setup!$B$26))</f>
        <v/>
      </c>
      <c r="F162" s="41" t="str">
        <f aca="false">IF(OR($A162="",$B162=""),"",$B162+$E162)</f>
        <v/>
      </c>
      <c r="G162" s="38" t="str">
        <f aca="false">IF($A162="","",SUMIFS('Line Items'!$E$6:$E$1505,'Line Items'!$A$6:$A$1505,$A162))</f>
        <v/>
      </c>
      <c r="H162" s="42"/>
      <c r="I162" s="38" t="str">
        <f aca="false">IF($A162="","",ROUND((G162-N(H162))*Setup!$B$28,2))</f>
        <v/>
      </c>
      <c r="J162" s="38" t="str">
        <f aca="false">IF($A162="","",G162-N(H162)+I162)</f>
        <v/>
      </c>
      <c r="K162" s="38" t="str">
        <f aca="false">IF($A162="","",SUMIFS(Payments!$G$6:$G$1005,Payments!$C$6:$C$1005,$A162))</f>
        <v/>
      </c>
      <c r="L162" s="38" t="str">
        <f aca="false">IF($A162="","",ROUND(J162-K162,2))</f>
        <v/>
      </c>
      <c r="M162" s="39" t="str">
        <f aca="true">IF($A162="","",IF(OR(L162&lt;=0,F162=""),0,MAX(0,TODAY()-F162)))</f>
        <v/>
      </c>
      <c r="N162" s="8" t="str">
        <f aca="false">IF($A162="","",IF(J162&lt;=0,"Draft",IF(L162&lt;=0,"Paid",IF(M162&gt;0,"Overdue",IF(K162&gt;0,"Part-Paid","Unpaid")))))</f>
        <v/>
      </c>
      <c r="O162" s="7"/>
    </row>
    <row r="163" customFormat="false" ht="15" hidden="false" customHeight="false" outlineLevel="0" collapsed="false">
      <c r="A163" s="7"/>
      <c r="B163" s="40"/>
      <c r="C163" s="7"/>
      <c r="D163" s="8" t="str">
        <f aca="false">IF($A163="","",IFERROR(INDEX(Customers!$B$6:$B$205,MATCH($C163,Customers!$A$6:$A$205,0)),"Unknown customer"))</f>
        <v/>
      </c>
      <c r="E163" s="39" t="str">
        <f aca="false">IF($A163="","",IFERROR(IF(INDEX(Customers!$G$6:$G$205,MATCH($C163,Customers!$A$6:$A$205,0))="",Setup!$B$26,INDEX(Customers!$G$6:$G$205,MATCH($C163,Customers!$A$6:$A$205,0))),Setup!$B$26))</f>
        <v/>
      </c>
      <c r="F163" s="41" t="str">
        <f aca="false">IF(OR($A163="",$B163=""),"",$B163+$E163)</f>
        <v/>
      </c>
      <c r="G163" s="38" t="str">
        <f aca="false">IF($A163="","",SUMIFS('Line Items'!$E$6:$E$1505,'Line Items'!$A$6:$A$1505,$A163))</f>
        <v/>
      </c>
      <c r="H163" s="42"/>
      <c r="I163" s="38" t="str">
        <f aca="false">IF($A163="","",ROUND((G163-N(H163))*Setup!$B$28,2))</f>
        <v/>
      </c>
      <c r="J163" s="38" t="str">
        <f aca="false">IF($A163="","",G163-N(H163)+I163)</f>
        <v/>
      </c>
      <c r="K163" s="38" t="str">
        <f aca="false">IF($A163="","",SUMIFS(Payments!$G$6:$G$1005,Payments!$C$6:$C$1005,$A163))</f>
        <v/>
      </c>
      <c r="L163" s="38" t="str">
        <f aca="false">IF($A163="","",ROUND(J163-K163,2))</f>
        <v/>
      </c>
      <c r="M163" s="39" t="str">
        <f aca="true">IF($A163="","",IF(OR(L163&lt;=0,F163=""),0,MAX(0,TODAY()-F163)))</f>
        <v/>
      </c>
      <c r="N163" s="8" t="str">
        <f aca="false">IF($A163="","",IF(J163&lt;=0,"Draft",IF(L163&lt;=0,"Paid",IF(M163&gt;0,"Overdue",IF(K163&gt;0,"Part-Paid","Unpaid")))))</f>
        <v/>
      </c>
      <c r="O163" s="7"/>
    </row>
    <row r="164" customFormat="false" ht="15" hidden="false" customHeight="false" outlineLevel="0" collapsed="false">
      <c r="A164" s="7"/>
      <c r="B164" s="40"/>
      <c r="C164" s="7"/>
      <c r="D164" s="8" t="str">
        <f aca="false">IF($A164="","",IFERROR(INDEX(Customers!$B$6:$B$205,MATCH($C164,Customers!$A$6:$A$205,0)),"Unknown customer"))</f>
        <v/>
      </c>
      <c r="E164" s="39" t="str">
        <f aca="false">IF($A164="","",IFERROR(IF(INDEX(Customers!$G$6:$G$205,MATCH($C164,Customers!$A$6:$A$205,0))="",Setup!$B$26,INDEX(Customers!$G$6:$G$205,MATCH($C164,Customers!$A$6:$A$205,0))),Setup!$B$26))</f>
        <v/>
      </c>
      <c r="F164" s="41" t="str">
        <f aca="false">IF(OR($A164="",$B164=""),"",$B164+$E164)</f>
        <v/>
      </c>
      <c r="G164" s="38" t="str">
        <f aca="false">IF($A164="","",SUMIFS('Line Items'!$E$6:$E$1505,'Line Items'!$A$6:$A$1505,$A164))</f>
        <v/>
      </c>
      <c r="H164" s="42"/>
      <c r="I164" s="38" t="str">
        <f aca="false">IF($A164="","",ROUND((G164-N(H164))*Setup!$B$28,2))</f>
        <v/>
      </c>
      <c r="J164" s="38" t="str">
        <f aca="false">IF($A164="","",G164-N(H164)+I164)</f>
        <v/>
      </c>
      <c r="K164" s="38" t="str">
        <f aca="false">IF($A164="","",SUMIFS(Payments!$G$6:$G$1005,Payments!$C$6:$C$1005,$A164))</f>
        <v/>
      </c>
      <c r="L164" s="38" t="str">
        <f aca="false">IF($A164="","",ROUND(J164-K164,2))</f>
        <v/>
      </c>
      <c r="M164" s="39" t="str">
        <f aca="true">IF($A164="","",IF(OR(L164&lt;=0,F164=""),0,MAX(0,TODAY()-F164)))</f>
        <v/>
      </c>
      <c r="N164" s="8" t="str">
        <f aca="false">IF($A164="","",IF(J164&lt;=0,"Draft",IF(L164&lt;=0,"Paid",IF(M164&gt;0,"Overdue",IF(K164&gt;0,"Part-Paid","Unpaid")))))</f>
        <v/>
      </c>
      <c r="O164" s="7"/>
    </row>
    <row r="165" customFormat="false" ht="15" hidden="false" customHeight="false" outlineLevel="0" collapsed="false">
      <c r="A165" s="7"/>
      <c r="B165" s="40"/>
      <c r="C165" s="7"/>
      <c r="D165" s="8" t="str">
        <f aca="false">IF($A165="","",IFERROR(INDEX(Customers!$B$6:$B$205,MATCH($C165,Customers!$A$6:$A$205,0)),"Unknown customer"))</f>
        <v/>
      </c>
      <c r="E165" s="39" t="str">
        <f aca="false">IF($A165="","",IFERROR(IF(INDEX(Customers!$G$6:$G$205,MATCH($C165,Customers!$A$6:$A$205,0))="",Setup!$B$26,INDEX(Customers!$G$6:$G$205,MATCH($C165,Customers!$A$6:$A$205,0))),Setup!$B$26))</f>
        <v/>
      </c>
      <c r="F165" s="41" t="str">
        <f aca="false">IF(OR($A165="",$B165=""),"",$B165+$E165)</f>
        <v/>
      </c>
      <c r="G165" s="38" t="str">
        <f aca="false">IF($A165="","",SUMIFS('Line Items'!$E$6:$E$1505,'Line Items'!$A$6:$A$1505,$A165))</f>
        <v/>
      </c>
      <c r="H165" s="42"/>
      <c r="I165" s="38" t="str">
        <f aca="false">IF($A165="","",ROUND((G165-N(H165))*Setup!$B$28,2))</f>
        <v/>
      </c>
      <c r="J165" s="38" t="str">
        <f aca="false">IF($A165="","",G165-N(H165)+I165)</f>
        <v/>
      </c>
      <c r="K165" s="38" t="str">
        <f aca="false">IF($A165="","",SUMIFS(Payments!$G$6:$G$1005,Payments!$C$6:$C$1005,$A165))</f>
        <v/>
      </c>
      <c r="L165" s="38" t="str">
        <f aca="false">IF($A165="","",ROUND(J165-K165,2))</f>
        <v/>
      </c>
      <c r="M165" s="39" t="str">
        <f aca="true">IF($A165="","",IF(OR(L165&lt;=0,F165=""),0,MAX(0,TODAY()-F165)))</f>
        <v/>
      </c>
      <c r="N165" s="8" t="str">
        <f aca="false">IF($A165="","",IF(J165&lt;=0,"Draft",IF(L165&lt;=0,"Paid",IF(M165&gt;0,"Overdue",IF(K165&gt;0,"Part-Paid","Unpaid")))))</f>
        <v/>
      </c>
      <c r="O165" s="7"/>
    </row>
    <row r="166" customFormat="false" ht="15" hidden="false" customHeight="false" outlineLevel="0" collapsed="false">
      <c r="A166" s="7"/>
      <c r="B166" s="40"/>
      <c r="C166" s="7"/>
      <c r="D166" s="8" t="str">
        <f aca="false">IF($A166="","",IFERROR(INDEX(Customers!$B$6:$B$205,MATCH($C166,Customers!$A$6:$A$205,0)),"Unknown customer"))</f>
        <v/>
      </c>
      <c r="E166" s="39" t="str">
        <f aca="false">IF($A166="","",IFERROR(IF(INDEX(Customers!$G$6:$G$205,MATCH($C166,Customers!$A$6:$A$205,0))="",Setup!$B$26,INDEX(Customers!$G$6:$G$205,MATCH($C166,Customers!$A$6:$A$205,0))),Setup!$B$26))</f>
        <v/>
      </c>
      <c r="F166" s="41" t="str">
        <f aca="false">IF(OR($A166="",$B166=""),"",$B166+$E166)</f>
        <v/>
      </c>
      <c r="G166" s="38" t="str">
        <f aca="false">IF($A166="","",SUMIFS('Line Items'!$E$6:$E$1505,'Line Items'!$A$6:$A$1505,$A166))</f>
        <v/>
      </c>
      <c r="H166" s="42"/>
      <c r="I166" s="38" t="str">
        <f aca="false">IF($A166="","",ROUND((G166-N(H166))*Setup!$B$28,2))</f>
        <v/>
      </c>
      <c r="J166" s="38" t="str">
        <f aca="false">IF($A166="","",G166-N(H166)+I166)</f>
        <v/>
      </c>
      <c r="K166" s="38" t="str">
        <f aca="false">IF($A166="","",SUMIFS(Payments!$G$6:$G$1005,Payments!$C$6:$C$1005,$A166))</f>
        <v/>
      </c>
      <c r="L166" s="38" t="str">
        <f aca="false">IF($A166="","",ROUND(J166-K166,2))</f>
        <v/>
      </c>
      <c r="M166" s="39" t="str">
        <f aca="true">IF($A166="","",IF(OR(L166&lt;=0,F166=""),0,MAX(0,TODAY()-F166)))</f>
        <v/>
      </c>
      <c r="N166" s="8" t="str">
        <f aca="false">IF($A166="","",IF(J166&lt;=0,"Draft",IF(L166&lt;=0,"Paid",IF(M166&gt;0,"Overdue",IF(K166&gt;0,"Part-Paid","Unpaid")))))</f>
        <v/>
      </c>
      <c r="O166" s="7"/>
    </row>
    <row r="167" customFormat="false" ht="15" hidden="false" customHeight="false" outlineLevel="0" collapsed="false">
      <c r="A167" s="7"/>
      <c r="B167" s="40"/>
      <c r="C167" s="7"/>
      <c r="D167" s="8" t="str">
        <f aca="false">IF($A167="","",IFERROR(INDEX(Customers!$B$6:$B$205,MATCH($C167,Customers!$A$6:$A$205,0)),"Unknown customer"))</f>
        <v/>
      </c>
      <c r="E167" s="39" t="str">
        <f aca="false">IF($A167="","",IFERROR(IF(INDEX(Customers!$G$6:$G$205,MATCH($C167,Customers!$A$6:$A$205,0))="",Setup!$B$26,INDEX(Customers!$G$6:$G$205,MATCH($C167,Customers!$A$6:$A$205,0))),Setup!$B$26))</f>
        <v/>
      </c>
      <c r="F167" s="41" t="str">
        <f aca="false">IF(OR($A167="",$B167=""),"",$B167+$E167)</f>
        <v/>
      </c>
      <c r="G167" s="38" t="str">
        <f aca="false">IF($A167="","",SUMIFS('Line Items'!$E$6:$E$1505,'Line Items'!$A$6:$A$1505,$A167))</f>
        <v/>
      </c>
      <c r="H167" s="42"/>
      <c r="I167" s="38" t="str">
        <f aca="false">IF($A167="","",ROUND((G167-N(H167))*Setup!$B$28,2))</f>
        <v/>
      </c>
      <c r="J167" s="38" t="str">
        <f aca="false">IF($A167="","",G167-N(H167)+I167)</f>
        <v/>
      </c>
      <c r="K167" s="38" t="str">
        <f aca="false">IF($A167="","",SUMIFS(Payments!$G$6:$G$1005,Payments!$C$6:$C$1005,$A167))</f>
        <v/>
      </c>
      <c r="L167" s="38" t="str">
        <f aca="false">IF($A167="","",ROUND(J167-K167,2))</f>
        <v/>
      </c>
      <c r="M167" s="39" t="str">
        <f aca="true">IF($A167="","",IF(OR(L167&lt;=0,F167=""),0,MAX(0,TODAY()-F167)))</f>
        <v/>
      </c>
      <c r="N167" s="8" t="str">
        <f aca="false">IF($A167="","",IF(J167&lt;=0,"Draft",IF(L167&lt;=0,"Paid",IF(M167&gt;0,"Overdue",IF(K167&gt;0,"Part-Paid","Unpaid")))))</f>
        <v/>
      </c>
      <c r="O167" s="7"/>
    </row>
    <row r="168" customFormat="false" ht="15" hidden="false" customHeight="false" outlineLevel="0" collapsed="false">
      <c r="A168" s="7"/>
      <c r="B168" s="40"/>
      <c r="C168" s="7"/>
      <c r="D168" s="8" t="str">
        <f aca="false">IF($A168="","",IFERROR(INDEX(Customers!$B$6:$B$205,MATCH($C168,Customers!$A$6:$A$205,0)),"Unknown customer"))</f>
        <v/>
      </c>
      <c r="E168" s="39" t="str">
        <f aca="false">IF($A168="","",IFERROR(IF(INDEX(Customers!$G$6:$G$205,MATCH($C168,Customers!$A$6:$A$205,0))="",Setup!$B$26,INDEX(Customers!$G$6:$G$205,MATCH($C168,Customers!$A$6:$A$205,0))),Setup!$B$26))</f>
        <v/>
      </c>
      <c r="F168" s="41" t="str">
        <f aca="false">IF(OR($A168="",$B168=""),"",$B168+$E168)</f>
        <v/>
      </c>
      <c r="G168" s="38" t="str">
        <f aca="false">IF($A168="","",SUMIFS('Line Items'!$E$6:$E$1505,'Line Items'!$A$6:$A$1505,$A168))</f>
        <v/>
      </c>
      <c r="H168" s="42"/>
      <c r="I168" s="38" t="str">
        <f aca="false">IF($A168="","",ROUND((G168-N(H168))*Setup!$B$28,2))</f>
        <v/>
      </c>
      <c r="J168" s="38" t="str">
        <f aca="false">IF($A168="","",G168-N(H168)+I168)</f>
        <v/>
      </c>
      <c r="K168" s="38" t="str">
        <f aca="false">IF($A168="","",SUMIFS(Payments!$G$6:$G$1005,Payments!$C$6:$C$1005,$A168))</f>
        <v/>
      </c>
      <c r="L168" s="38" t="str">
        <f aca="false">IF($A168="","",ROUND(J168-K168,2))</f>
        <v/>
      </c>
      <c r="M168" s="39" t="str">
        <f aca="true">IF($A168="","",IF(OR(L168&lt;=0,F168=""),0,MAX(0,TODAY()-F168)))</f>
        <v/>
      </c>
      <c r="N168" s="8" t="str">
        <f aca="false">IF($A168="","",IF(J168&lt;=0,"Draft",IF(L168&lt;=0,"Paid",IF(M168&gt;0,"Overdue",IF(K168&gt;0,"Part-Paid","Unpaid")))))</f>
        <v/>
      </c>
      <c r="O168" s="7"/>
    </row>
    <row r="169" customFormat="false" ht="15" hidden="false" customHeight="false" outlineLevel="0" collapsed="false">
      <c r="A169" s="7"/>
      <c r="B169" s="40"/>
      <c r="C169" s="7"/>
      <c r="D169" s="8" t="str">
        <f aca="false">IF($A169="","",IFERROR(INDEX(Customers!$B$6:$B$205,MATCH($C169,Customers!$A$6:$A$205,0)),"Unknown customer"))</f>
        <v/>
      </c>
      <c r="E169" s="39" t="str">
        <f aca="false">IF($A169="","",IFERROR(IF(INDEX(Customers!$G$6:$G$205,MATCH($C169,Customers!$A$6:$A$205,0))="",Setup!$B$26,INDEX(Customers!$G$6:$G$205,MATCH($C169,Customers!$A$6:$A$205,0))),Setup!$B$26))</f>
        <v/>
      </c>
      <c r="F169" s="41" t="str">
        <f aca="false">IF(OR($A169="",$B169=""),"",$B169+$E169)</f>
        <v/>
      </c>
      <c r="G169" s="38" t="str">
        <f aca="false">IF($A169="","",SUMIFS('Line Items'!$E$6:$E$1505,'Line Items'!$A$6:$A$1505,$A169))</f>
        <v/>
      </c>
      <c r="H169" s="42"/>
      <c r="I169" s="38" t="str">
        <f aca="false">IF($A169="","",ROUND((G169-N(H169))*Setup!$B$28,2))</f>
        <v/>
      </c>
      <c r="J169" s="38" t="str">
        <f aca="false">IF($A169="","",G169-N(H169)+I169)</f>
        <v/>
      </c>
      <c r="K169" s="38" t="str">
        <f aca="false">IF($A169="","",SUMIFS(Payments!$G$6:$G$1005,Payments!$C$6:$C$1005,$A169))</f>
        <v/>
      </c>
      <c r="L169" s="38" t="str">
        <f aca="false">IF($A169="","",ROUND(J169-K169,2))</f>
        <v/>
      </c>
      <c r="M169" s="39" t="str">
        <f aca="true">IF($A169="","",IF(OR(L169&lt;=0,F169=""),0,MAX(0,TODAY()-F169)))</f>
        <v/>
      </c>
      <c r="N169" s="8" t="str">
        <f aca="false">IF($A169="","",IF(J169&lt;=0,"Draft",IF(L169&lt;=0,"Paid",IF(M169&gt;0,"Overdue",IF(K169&gt;0,"Part-Paid","Unpaid")))))</f>
        <v/>
      </c>
      <c r="O169" s="7"/>
    </row>
    <row r="170" customFormat="false" ht="15" hidden="false" customHeight="false" outlineLevel="0" collapsed="false">
      <c r="A170" s="7"/>
      <c r="B170" s="40"/>
      <c r="C170" s="7"/>
      <c r="D170" s="8" t="str">
        <f aca="false">IF($A170="","",IFERROR(INDEX(Customers!$B$6:$B$205,MATCH($C170,Customers!$A$6:$A$205,0)),"Unknown customer"))</f>
        <v/>
      </c>
      <c r="E170" s="39" t="str">
        <f aca="false">IF($A170="","",IFERROR(IF(INDEX(Customers!$G$6:$G$205,MATCH($C170,Customers!$A$6:$A$205,0))="",Setup!$B$26,INDEX(Customers!$G$6:$G$205,MATCH($C170,Customers!$A$6:$A$205,0))),Setup!$B$26))</f>
        <v/>
      </c>
      <c r="F170" s="41" t="str">
        <f aca="false">IF(OR($A170="",$B170=""),"",$B170+$E170)</f>
        <v/>
      </c>
      <c r="G170" s="38" t="str">
        <f aca="false">IF($A170="","",SUMIFS('Line Items'!$E$6:$E$1505,'Line Items'!$A$6:$A$1505,$A170))</f>
        <v/>
      </c>
      <c r="H170" s="42"/>
      <c r="I170" s="38" t="str">
        <f aca="false">IF($A170="","",ROUND((G170-N(H170))*Setup!$B$28,2))</f>
        <v/>
      </c>
      <c r="J170" s="38" t="str">
        <f aca="false">IF($A170="","",G170-N(H170)+I170)</f>
        <v/>
      </c>
      <c r="K170" s="38" t="str">
        <f aca="false">IF($A170="","",SUMIFS(Payments!$G$6:$G$1005,Payments!$C$6:$C$1005,$A170))</f>
        <v/>
      </c>
      <c r="L170" s="38" t="str">
        <f aca="false">IF($A170="","",ROUND(J170-K170,2))</f>
        <v/>
      </c>
      <c r="M170" s="39" t="str">
        <f aca="true">IF($A170="","",IF(OR(L170&lt;=0,F170=""),0,MAX(0,TODAY()-F170)))</f>
        <v/>
      </c>
      <c r="N170" s="8" t="str">
        <f aca="false">IF($A170="","",IF(J170&lt;=0,"Draft",IF(L170&lt;=0,"Paid",IF(M170&gt;0,"Overdue",IF(K170&gt;0,"Part-Paid","Unpaid")))))</f>
        <v/>
      </c>
      <c r="O170" s="7"/>
    </row>
    <row r="171" customFormat="false" ht="15" hidden="false" customHeight="false" outlineLevel="0" collapsed="false">
      <c r="A171" s="7"/>
      <c r="B171" s="40"/>
      <c r="C171" s="7"/>
      <c r="D171" s="8" t="str">
        <f aca="false">IF($A171="","",IFERROR(INDEX(Customers!$B$6:$B$205,MATCH($C171,Customers!$A$6:$A$205,0)),"Unknown customer"))</f>
        <v/>
      </c>
      <c r="E171" s="39" t="str">
        <f aca="false">IF($A171="","",IFERROR(IF(INDEX(Customers!$G$6:$G$205,MATCH($C171,Customers!$A$6:$A$205,0))="",Setup!$B$26,INDEX(Customers!$G$6:$G$205,MATCH($C171,Customers!$A$6:$A$205,0))),Setup!$B$26))</f>
        <v/>
      </c>
      <c r="F171" s="41" t="str">
        <f aca="false">IF(OR($A171="",$B171=""),"",$B171+$E171)</f>
        <v/>
      </c>
      <c r="G171" s="38" t="str">
        <f aca="false">IF($A171="","",SUMIFS('Line Items'!$E$6:$E$1505,'Line Items'!$A$6:$A$1505,$A171))</f>
        <v/>
      </c>
      <c r="H171" s="42"/>
      <c r="I171" s="38" t="str">
        <f aca="false">IF($A171="","",ROUND((G171-N(H171))*Setup!$B$28,2))</f>
        <v/>
      </c>
      <c r="J171" s="38" t="str">
        <f aca="false">IF($A171="","",G171-N(H171)+I171)</f>
        <v/>
      </c>
      <c r="K171" s="38" t="str">
        <f aca="false">IF($A171="","",SUMIFS(Payments!$G$6:$G$1005,Payments!$C$6:$C$1005,$A171))</f>
        <v/>
      </c>
      <c r="L171" s="38" t="str">
        <f aca="false">IF($A171="","",ROUND(J171-K171,2))</f>
        <v/>
      </c>
      <c r="M171" s="39" t="str">
        <f aca="true">IF($A171="","",IF(OR(L171&lt;=0,F171=""),0,MAX(0,TODAY()-F171)))</f>
        <v/>
      </c>
      <c r="N171" s="8" t="str">
        <f aca="false">IF($A171="","",IF(J171&lt;=0,"Draft",IF(L171&lt;=0,"Paid",IF(M171&gt;0,"Overdue",IF(K171&gt;0,"Part-Paid","Unpaid")))))</f>
        <v/>
      </c>
      <c r="O171" s="7"/>
    </row>
    <row r="172" customFormat="false" ht="15" hidden="false" customHeight="false" outlineLevel="0" collapsed="false">
      <c r="A172" s="7"/>
      <c r="B172" s="40"/>
      <c r="C172" s="7"/>
      <c r="D172" s="8" t="str">
        <f aca="false">IF($A172="","",IFERROR(INDEX(Customers!$B$6:$B$205,MATCH($C172,Customers!$A$6:$A$205,0)),"Unknown customer"))</f>
        <v/>
      </c>
      <c r="E172" s="39" t="str">
        <f aca="false">IF($A172="","",IFERROR(IF(INDEX(Customers!$G$6:$G$205,MATCH($C172,Customers!$A$6:$A$205,0))="",Setup!$B$26,INDEX(Customers!$G$6:$G$205,MATCH($C172,Customers!$A$6:$A$205,0))),Setup!$B$26))</f>
        <v/>
      </c>
      <c r="F172" s="41" t="str">
        <f aca="false">IF(OR($A172="",$B172=""),"",$B172+$E172)</f>
        <v/>
      </c>
      <c r="G172" s="38" t="str">
        <f aca="false">IF($A172="","",SUMIFS('Line Items'!$E$6:$E$1505,'Line Items'!$A$6:$A$1505,$A172))</f>
        <v/>
      </c>
      <c r="H172" s="42"/>
      <c r="I172" s="38" t="str">
        <f aca="false">IF($A172="","",ROUND((G172-N(H172))*Setup!$B$28,2))</f>
        <v/>
      </c>
      <c r="J172" s="38" t="str">
        <f aca="false">IF($A172="","",G172-N(H172)+I172)</f>
        <v/>
      </c>
      <c r="K172" s="38" t="str">
        <f aca="false">IF($A172="","",SUMIFS(Payments!$G$6:$G$1005,Payments!$C$6:$C$1005,$A172))</f>
        <v/>
      </c>
      <c r="L172" s="38" t="str">
        <f aca="false">IF($A172="","",ROUND(J172-K172,2))</f>
        <v/>
      </c>
      <c r="M172" s="39" t="str">
        <f aca="true">IF($A172="","",IF(OR(L172&lt;=0,F172=""),0,MAX(0,TODAY()-F172)))</f>
        <v/>
      </c>
      <c r="N172" s="8" t="str">
        <f aca="false">IF($A172="","",IF(J172&lt;=0,"Draft",IF(L172&lt;=0,"Paid",IF(M172&gt;0,"Overdue",IF(K172&gt;0,"Part-Paid","Unpaid")))))</f>
        <v/>
      </c>
      <c r="O172" s="7"/>
    </row>
    <row r="173" customFormat="false" ht="15" hidden="false" customHeight="false" outlineLevel="0" collapsed="false">
      <c r="A173" s="7"/>
      <c r="B173" s="40"/>
      <c r="C173" s="7"/>
      <c r="D173" s="8" t="str">
        <f aca="false">IF($A173="","",IFERROR(INDEX(Customers!$B$6:$B$205,MATCH($C173,Customers!$A$6:$A$205,0)),"Unknown customer"))</f>
        <v/>
      </c>
      <c r="E173" s="39" t="str">
        <f aca="false">IF($A173="","",IFERROR(IF(INDEX(Customers!$G$6:$G$205,MATCH($C173,Customers!$A$6:$A$205,0))="",Setup!$B$26,INDEX(Customers!$G$6:$G$205,MATCH($C173,Customers!$A$6:$A$205,0))),Setup!$B$26))</f>
        <v/>
      </c>
      <c r="F173" s="41" t="str">
        <f aca="false">IF(OR($A173="",$B173=""),"",$B173+$E173)</f>
        <v/>
      </c>
      <c r="G173" s="38" t="str">
        <f aca="false">IF($A173="","",SUMIFS('Line Items'!$E$6:$E$1505,'Line Items'!$A$6:$A$1505,$A173))</f>
        <v/>
      </c>
      <c r="H173" s="42"/>
      <c r="I173" s="38" t="str">
        <f aca="false">IF($A173="","",ROUND((G173-N(H173))*Setup!$B$28,2))</f>
        <v/>
      </c>
      <c r="J173" s="38" t="str">
        <f aca="false">IF($A173="","",G173-N(H173)+I173)</f>
        <v/>
      </c>
      <c r="K173" s="38" t="str">
        <f aca="false">IF($A173="","",SUMIFS(Payments!$G$6:$G$1005,Payments!$C$6:$C$1005,$A173))</f>
        <v/>
      </c>
      <c r="L173" s="38" t="str">
        <f aca="false">IF($A173="","",ROUND(J173-K173,2))</f>
        <v/>
      </c>
      <c r="M173" s="39" t="str">
        <f aca="true">IF($A173="","",IF(OR(L173&lt;=0,F173=""),0,MAX(0,TODAY()-F173)))</f>
        <v/>
      </c>
      <c r="N173" s="8" t="str">
        <f aca="false">IF($A173="","",IF(J173&lt;=0,"Draft",IF(L173&lt;=0,"Paid",IF(M173&gt;0,"Overdue",IF(K173&gt;0,"Part-Paid","Unpaid")))))</f>
        <v/>
      </c>
      <c r="O173" s="7"/>
    </row>
    <row r="174" customFormat="false" ht="15" hidden="false" customHeight="false" outlineLevel="0" collapsed="false">
      <c r="A174" s="7"/>
      <c r="B174" s="40"/>
      <c r="C174" s="7"/>
      <c r="D174" s="8" t="str">
        <f aca="false">IF($A174="","",IFERROR(INDEX(Customers!$B$6:$B$205,MATCH($C174,Customers!$A$6:$A$205,0)),"Unknown customer"))</f>
        <v/>
      </c>
      <c r="E174" s="39" t="str">
        <f aca="false">IF($A174="","",IFERROR(IF(INDEX(Customers!$G$6:$G$205,MATCH($C174,Customers!$A$6:$A$205,0))="",Setup!$B$26,INDEX(Customers!$G$6:$G$205,MATCH($C174,Customers!$A$6:$A$205,0))),Setup!$B$26))</f>
        <v/>
      </c>
      <c r="F174" s="41" t="str">
        <f aca="false">IF(OR($A174="",$B174=""),"",$B174+$E174)</f>
        <v/>
      </c>
      <c r="G174" s="38" t="str">
        <f aca="false">IF($A174="","",SUMIFS('Line Items'!$E$6:$E$1505,'Line Items'!$A$6:$A$1505,$A174))</f>
        <v/>
      </c>
      <c r="H174" s="42"/>
      <c r="I174" s="38" t="str">
        <f aca="false">IF($A174="","",ROUND((G174-N(H174))*Setup!$B$28,2))</f>
        <v/>
      </c>
      <c r="J174" s="38" t="str">
        <f aca="false">IF($A174="","",G174-N(H174)+I174)</f>
        <v/>
      </c>
      <c r="K174" s="38" t="str">
        <f aca="false">IF($A174="","",SUMIFS(Payments!$G$6:$G$1005,Payments!$C$6:$C$1005,$A174))</f>
        <v/>
      </c>
      <c r="L174" s="38" t="str">
        <f aca="false">IF($A174="","",ROUND(J174-K174,2))</f>
        <v/>
      </c>
      <c r="M174" s="39" t="str">
        <f aca="true">IF($A174="","",IF(OR(L174&lt;=0,F174=""),0,MAX(0,TODAY()-F174)))</f>
        <v/>
      </c>
      <c r="N174" s="8" t="str">
        <f aca="false">IF($A174="","",IF(J174&lt;=0,"Draft",IF(L174&lt;=0,"Paid",IF(M174&gt;0,"Overdue",IF(K174&gt;0,"Part-Paid","Unpaid")))))</f>
        <v/>
      </c>
      <c r="O174" s="7"/>
    </row>
    <row r="175" customFormat="false" ht="15" hidden="false" customHeight="false" outlineLevel="0" collapsed="false">
      <c r="A175" s="7"/>
      <c r="B175" s="40"/>
      <c r="C175" s="7"/>
      <c r="D175" s="8" t="str">
        <f aca="false">IF($A175="","",IFERROR(INDEX(Customers!$B$6:$B$205,MATCH($C175,Customers!$A$6:$A$205,0)),"Unknown customer"))</f>
        <v/>
      </c>
      <c r="E175" s="39" t="str">
        <f aca="false">IF($A175="","",IFERROR(IF(INDEX(Customers!$G$6:$G$205,MATCH($C175,Customers!$A$6:$A$205,0))="",Setup!$B$26,INDEX(Customers!$G$6:$G$205,MATCH($C175,Customers!$A$6:$A$205,0))),Setup!$B$26))</f>
        <v/>
      </c>
      <c r="F175" s="41" t="str">
        <f aca="false">IF(OR($A175="",$B175=""),"",$B175+$E175)</f>
        <v/>
      </c>
      <c r="G175" s="38" t="str">
        <f aca="false">IF($A175="","",SUMIFS('Line Items'!$E$6:$E$1505,'Line Items'!$A$6:$A$1505,$A175))</f>
        <v/>
      </c>
      <c r="H175" s="42"/>
      <c r="I175" s="38" t="str">
        <f aca="false">IF($A175="","",ROUND((G175-N(H175))*Setup!$B$28,2))</f>
        <v/>
      </c>
      <c r="J175" s="38" t="str">
        <f aca="false">IF($A175="","",G175-N(H175)+I175)</f>
        <v/>
      </c>
      <c r="K175" s="38" t="str">
        <f aca="false">IF($A175="","",SUMIFS(Payments!$G$6:$G$1005,Payments!$C$6:$C$1005,$A175))</f>
        <v/>
      </c>
      <c r="L175" s="38" t="str">
        <f aca="false">IF($A175="","",ROUND(J175-K175,2))</f>
        <v/>
      </c>
      <c r="M175" s="39" t="str">
        <f aca="true">IF($A175="","",IF(OR(L175&lt;=0,F175=""),0,MAX(0,TODAY()-F175)))</f>
        <v/>
      </c>
      <c r="N175" s="8" t="str">
        <f aca="false">IF($A175="","",IF(J175&lt;=0,"Draft",IF(L175&lt;=0,"Paid",IF(M175&gt;0,"Overdue",IF(K175&gt;0,"Part-Paid","Unpaid")))))</f>
        <v/>
      </c>
      <c r="O175" s="7"/>
    </row>
    <row r="176" customFormat="false" ht="15" hidden="false" customHeight="false" outlineLevel="0" collapsed="false">
      <c r="A176" s="7"/>
      <c r="B176" s="40"/>
      <c r="C176" s="7"/>
      <c r="D176" s="8" t="str">
        <f aca="false">IF($A176="","",IFERROR(INDEX(Customers!$B$6:$B$205,MATCH($C176,Customers!$A$6:$A$205,0)),"Unknown customer"))</f>
        <v/>
      </c>
      <c r="E176" s="39" t="str">
        <f aca="false">IF($A176="","",IFERROR(IF(INDEX(Customers!$G$6:$G$205,MATCH($C176,Customers!$A$6:$A$205,0))="",Setup!$B$26,INDEX(Customers!$G$6:$G$205,MATCH($C176,Customers!$A$6:$A$205,0))),Setup!$B$26))</f>
        <v/>
      </c>
      <c r="F176" s="41" t="str">
        <f aca="false">IF(OR($A176="",$B176=""),"",$B176+$E176)</f>
        <v/>
      </c>
      <c r="G176" s="38" t="str">
        <f aca="false">IF($A176="","",SUMIFS('Line Items'!$E$6:$E$1505,'Line Items'!$A$6:$A$1505,$A176))</f>
        <v/>
      </c>
      <c r="H176" s="42"/>
      <c r="I176" s="38" t="str">
        <f aca="false">IF($A176="","",ROUND((G176-N(H176))*Setup!$B$28,2))</f>
        <v/>
      </c>
      <c r="J176" s="38" t="str">
        <f aca="false">IF($A176="","",G176-N(H176)+I176)</f>
        <v/>
      </c>
      <c r="K176" s="38" t="str">
        <f aca="false">IF($A176="","",SUMIFS(Payments!$G$6:$G$1005,Payments!$C$6:$C$1005,$A176))</f>
        <v/>
      </c>
      <c r="L176" s="38" t="str">
        <f aca="false">IF($A176="","",ROUND(J176-K176,2))</f>
        <v/>
      </c>
      <c r="M176" s="39" t="str">
        <f aca="true">IF($A176="","",IF(OR(L176&lt;=0,F176=""),0,MAX(0,TODAY()-F176)))</f>
        <v/>
      </c>
      <c r="N176" s="8" t="str">
        <f aca="false">IF($A176="","",IF(J176&lt;=0,"Draft",IF(L176&lt;=0,"Paid",IF(M176&gt;0,"Overdue",IF(K176&gt;0,"Part-Paid","Unpaid")))))</f>
        <v/>
      </c>
      <c r="O176" s="7"/>
    </row>
    <row r="177" customFormat="false" ht="15" hidden="false" customHeight="false" outlineLevel="0" collapsed="false">
      <c r="A177" s="7"/>
      <c r="B177" s="40"/>
      <c r="C177" s="7"/>
      <c r="D177" s="8" t="str">
        <f aca="false">IF($A177="","",IFERROR(INDEX(Customers!$B$6:$B$205,MATCH($C177,Customers!$A$6:$A$205,0)),"Unknown customer"))</f>
        <v/>
      </c>
      <c r="E177" s="39" t="str">
        <f aca="false">IF($A177="","",IFERROR(IF(INDEX(Customers!$G$6:$G$205,MATCH($C177,Customers!$A$6:$A$205,0))="",Setup!$B$26,INDEX(Customers!$G$6:$G$205,MATCH($C177,Customers!$A$6:$A$205,0))),Setup!$B$26))</f>
        <v/>
      </c>
      <c r="F177" s="41" t="str">
        <f aca="false">IF(OR($A177="",$B177=""),"",$B177+$E177)</f>
        <v/>
      </c>
      <c r="G177" s="38" t="str">
        <f aca="false">IF($A177="","",SUMIFS('Line Items'!$E$6:$E$1505,'Line Items'!$A$6:$A$1505,$A177))</f>
        <v/>
      </c>
      <c r="H177" s="42"/>
      <c r="I177" s="38" t="str">
        <f aca="false">IF($A177="","",ROUND((G177-N(H177))*Setup!$B$28,2))</f>
        <v/>
      </c>
      <c r="J177" s="38" t="str">
        <f aca="false">IF($A177="","",G177-N(H177)+I177)</f>
        <v/>
      </c>
      <c r="K177" s="38" t="str">
        <f aca="false">IF($A177="","",SUMIFS(Payments!$G$6:$G$1005,Payments!$C$6:$C$1005,$A177))</f>
        <v/>
      </c>
      <c r="L177" s="38" t="str">
        <f aca="false">IF($A177="","",ROUND(J177-K177,2))</f>
        <v/>
      </c>
      <c r="M177" s="39" t="str">
        <f aca="true">IF($A177="","",IF(OR(L177&lt;=0,F177=""),0,MAX(0,TODAY()-F177)))</f>
        <v/>
      </c>
      <c r="N177" s="8" t="str">
        <f aca="false">IF($A177="","",IF(J177&lt;=0,"Draft",IF(L177&lt;=0,"Paid",IF(M177&gt;0,"Overdue",IF(K177&gt;0,"Part-Paid","Unpaid")))))</f>
        <v/>
      </c>
      <c r="O177" s="7"/>
    </row>
    <row r="178" customFormat="false" ht="15" hidden="false" customHeight="false" outlineLevel="0" collapsed="false">
      <c r="A178" s="7"/>
      <c r="B178" s="40"/>
      <c r="C178" s="7"/>
      <c r="D178" s="8" t="str">
        <f aca="false">IF($A178="","",IFERROR(INDEX(Customers!$B$6:$B$205,MATCH($C178,Customers!$A$6:$A$205,0)),"Unknown customer"))</f>
        <v/>
      </c>
      <c r="E178" s="39" t="str">
        <f aca="false">IF($A178="","",IFERROR(IF(INDEX(Customers!$G$6:$G$205,MATCH($C178,Customers!$A$6:$A$205,0))="",Setup!$B$26,INDEX(Customers!$G$6:$G$205,MATCH($C178,Customers!$A$6:$A$205,0))),Setup!$B$26))</f>
        <v/>
      </c>
      <c r="F178" s="41" t="str">
        <f aca="false">IF(OR($A178="",$B178=""),"",$B178+$E178)</f>
        <v/>
      </c>
      <c r="G178" s="38" t="str">
        <f aca="false">IF($A178="","",SUMIFS('Line Items'!$E$6:$E$1505,'Line Items'!$A$6:$A$1505,$A178))</f>
        <v/>
      </c>
      <c r="H178" s="42"/>
      <c r="I178" s="38" t="str">
        <f aca="false">IF($A178="","",ROUND((G178-N(H178))*Setup!$B$28,2))</f>
        <v/>
      </c>
      <c r="J178" s="38" t="str">
        <f aca="false">IF($A178="","",G178-N(H178)+I178)</f>
        <v/>
      </c>
      <c r="K178" s="38" t="str">
        <f aca="false">IF($A178="","",SUMIFS(Payments!$G$6:$G$1005,Payments!$C$6:$C$1005,$A178))</f>
        <v/>
      </c>
      <c r="L178" s="38" t="str">
        <f aca="false">IF($A178="","",ROUND(J178-K178,2))</f>
        <v/>
      </c>
      <c r="M178" s="39" t="str">
        <f aca="true">IF($A178="","",IF(OR(L178&lt;=0,F178=""),0,MAX(0,TODAY()-F178)))</f>
        <v/>
      </c>
      <c r="N178" s="8" t="str">
        <f aca="false">IF($A178="","",IF(J178&lt;=0,"Draft",IF(L178&lt;=0,"Paid",IF(M178&gt;0,"Overdue",IF(K178&gt;0,"Part-Paid","Unpaid")))))</f>
        <v/>
      </c>
      <c r="O178" s="7"/>
    </row>
    <row r="179" customFormat="false" ht="15" hidden="false" customHeight="false" outlineLevel="0" collapsed="false">
      <c r="A179" s="7"/>
      <c r="B179" s="40"/>
      <c r="C179" s="7"/>
      <c r="D179" s="8" t="str">
        <f aca="false">IF($A179="","",IFERROR(INDEX(Customers!$B$6:$B$205,MATCH($C179,Customers!$A$6:$A$205,0)),"Unknown customer"))</f>
        <v/>
      </c>
      <c r="E179" s="39" t="str">
        <f aca="false">IF($A179="","",IFERROR(IF(INDEX(Customers!$G$6:$G$205,MATCH($C179,Customers!$A$6:$A$205,0))="",Setup!$B$26,INDEX(Customers!$G$6:$G$205,MATCH($C179,Customers!$A$6:$A$205,0))),Setup!$B$26))</f>
        <v/>
      </c>
      <c r="F179" s="41" t="str">
        <f aca="false">IF(OR($A179="",$B179=""),"",$B179+$E179)</f>
        <v/>
      </c>
      <c r="G179" s="38" t="str">
        <f aca="false">IF($A179="","",SUMIFS('Line Items'!$E$6:$E$1505,'Line Items'!$A$6:$A$1505,$A179))</f>
        <v/>
      </c>
      <c r="H179" s="42"/>
      <c r="I179" s="38" t="str">
        <f aca="false">IF($A179="","",ROUND((G179-N(H179))*Setup!$B$28,2))</f>
        <v/>
      </c>
      <c r="J179" s="38" t="str">
        <f aca="false">IF($A179="","",G179-N(H179)+I179)</f>
        <v/>
      </c>
      <c r="K179" s="38" t="str">
        <f aca="false">IF($A179="","",SUMIFS(Payments!$G$6:$G$1005,Payments!$C$6:$C$1005,$A179))</f>
        <v/>
      </c>
      <c r="L179" s="38" t="str">
        <f aca="false">IF($A179="","",ROUND(J179-K179,2))</f>
        <v/>
      </c>
      <c r="M179" s="39" t="str">
        <f aca="true">IF($A179="","",IF(OR(L179&lt;=0,F179=""),0,MAX(0,TODAY()-F179)))</f>
        <v/>
      </c>
      <c r="N179" s="8" t="str">
        <f aca="false">IF($A179="","",IF(J179&lt;=0,"Draft",IF(L179&lt;=0,"Paid",IF(M179&gt;0,"Overdue",IF(K179&gt;0,"Part-Paid","Unpaid")))))</f>
        <v/>
      </c>
      <c r="O179" s="7"/>
    </row>
    <row r="180" customFormat="false" ht="15" hidden="false" customHeight="false" outlineLevel="0" collapsed="false">
      <c r="A180" s="7"/>
      <c r="B180" s="40"/>
      <c r="C180" s="7"/>
      <c r="D180" s="8" t="str">
        <f aca="false">IF($A180="","",IFERROR(INDEX(Customers!$B$6:$B$205,MATCH($C180,Customers!$A$6:$A$205,0)),"Unknown customer"))</f>
        <v/>
      </c>
      <c r="E180" s="39" t="str">
        <f aca="false">IF($A180="","",IFERROR(IF(INDEX(Customers!$G$6:$G$205,MATCH($C180,Customers!$A$6:$A$205,0))="",Setup!$B$26,INDEX(Customers!$G$6:$G$205,MATCH($C180,Customers!$A$6:$A$205,0))),Setup!$B$26))</f>
        <v/>
      </c>
      <c r="F180" s="41" t="str">
        <f aca="false">IF(OR($A180="",$B180=""),"",$B180+$E180)</f>
        <v/>
      </c>
      <c r="G180" s="38" t="str">
        <f aca="false">IF($A180="","",SUMIFS('Line Items'!$E$6:$E$1505,'Line Items'!$A$6:$A$1505,$A180))</f>
        <v/>
      </c>
      <c r="H180" s="42"/>
      <c r="I180" s="38" t="str">
        <f aca="false">IF($A180="","",ROUND((G180-N(H180))*Setup!$B$28,2))</f>
        <v/>
      </c>
      <c r="J180" s="38" t="str">
        <f aca="false">IF($A180="","",G180-N(H180)+I180)</f>
        <v/>
      </c>
      <c r="K180" s="38" t="str">
        <f aca="false">IF($A180="","",SUMIFS(Payments!$G$6:$G$1005,Payments!$C$6:$C$1005,$A180))</f>
        <v/>
      </c>
      <c r="L180" s="38" t="str">
        <f aca="false">IF($A180="","",ROUND(J180-K180,2))</f>
        <v/>
      </c>
      <c r="M180" s="39" t="str">
        <f aca="true">IF($A180="","",IF(OR(L180&lt;=0,F180=""),0,MAX(0,TODAY()-F180)))</f>
        <v/>
      </c>
      <c r="N180" s="8" t="str">
        <f aca="false">IF($A180="","",IF(J180&lt;=0,"Draft",IF(L180&lt;=0,"Paid",IF(M180&gt;0,"Overdue",IF(K180&gt;0,"Part-Paid","Unpaid")))))</f>
        <v/>
      </c>
      <c r="O180" s="7"/>
    </row>
    <row r="181" customFormat="false" ht="15" hidden="false" customHeight="false" outlineLevel="0" collapsed="false">
      <c r="A181" s="7"/>
      <c r="B181" s="40"/>
      <c r="C181" s="7"/>
      <c r="D181" s="8" t="str">
        <f aca="false">IF($A181="","",IFERROR(INDEX(Customers!$B$6:$B$205,MATCH($C181,Customers!$A$6:$A$205,0)),"Unknown customer"))</f>
        <v/>
      </c>
      <c r="E181" s="39" t="str">
        <f aca="false">IF($A181="","",IFERROR(IF(INDEX(Customers!$G$6:$G$205,MATCH($C181,Customers!$A$6:$A$205,0))="",Setup!$B$26,INDEX(Customers!$G$6:$G$205,MATCH($C181,Customers!$A$6:$A$205,0))),Setup!$B$26))</f>
        <v/>
      </c>
      <c r="F181" s="41" t="str">
        <f aca="false">IF(OR($A181="",$B181=""),"",$B181+$E181)</f>
        <v/>
      </c>
      <c r="G181" s="38" t="str">
        <f aca="false">IF($A181="","",SUMIFS('Line Items'!$E$6:$E$1505,'Line Items'!$A$6:$A$1505,$A181))</f>
        <v/>
      </c>
      <c r="H181" s="42"/>
      <c r="I181" s="38" t="str">
        <f aca="false">IF($A181="","",ROUND((G181-N(H181))*Setup!$B$28,2))</f>
        <v/>
      </c>
      <c r="J181" s="38" t="str">
        <f aca="false">IF($A181="","",G181-N(H181)+I181)</f>
        <v/>
      </c>
      <c r="K181" s="38" t="str">
        <f aca="false">IF($A181="","",SUMIFS(Payments!$G$6:$G$1005,Payments!$C$6:$C$1005,$A181))</f>
        <v/>
      </c>
      <c r="L181" s="38" t="str">
        <f aca="false">IF($A181="","",ROUND(J181-K181,2))</f>
        <v/>
      </c>
      <c r="M181" s="39" t="str">
        <f aca="true">IF($A181="","",IF(OR(L181&lt;=0,F181=""),0,MAX(0,TODAY()-F181)))</f>
        <v/>
      </c>
      <c r="N181" s="8" t="str">
        <f aca="false">IF($A181="","",IF(J181&lt;=0,"Draft",IF(L181&lt;=0,"Paid",IF(M181&gt;0,"Overdue",IF(K181&gt;0,"Part-Paid","Unpaid")))))</f>
        <v/>
      </c>
      <c r="O181" s="7"/>
    </row>
    <row r="182" customFormat="false" ht="15" hidden="false" customHeight="false" outlineLevel="0" collapsed="false">
      <c r="A182" s="7"/>
      <c r="B182" s="40"/>
      <c r="C182" s="7"/>
      <c r="D182" s="8" t="str">
        <f aca="false">IF($A182="","",IFERROR(INDEX(Customers!$B$6:$B$205,MATCH($C182,Customers!$A$6:$A$205,0)),"Unknown customer"))</f>
        <v/>
      </c>
      <c r="E182" s="39" t="str">
        <f aca="false">IF($A182="","",IFERROR(IF(INDEX(Customers!$G$6:$G$205,MATCH($C182,Customers!$A$6:$A$205,0))="",Setup!$B$26,INDEX(Customers!$G$6:$G$205,MATCH($C182,Customers!$A$6:$A$205,0))),Setup!$B$26))</f>
        <v/>
      </c>
      <c r="F182" s="41" t="str">
        <f aca="false">IF(OR($A182="",$B182=""),"",$B182+$E182)</f>
        <v/>
      </c>
      <c r="G182" s="38" t="str">
        <f aca="false">IF($A182="","",SUMIFS('Line Items'!$E$6:$E$1505,'Line Items'!$A$6:$A$1505,$A182))</f>
        <v/>
      </c>
      <c r="H182" s="42"/>
      <c r="I182" s="38" t="str">
        <f aca="false">IF($A182="","",ROUND((G182-N(H182))*Setup!$B$28,2))</f>
        <v/>
      </c>
      <c r="J182" s="38" t="str">
        <f aca="false">IF($A182="","",G182-N(H182)+I182)</f>
        <v/>
      </c>
      <c r="K182" s="38" t="str">
        <f aca="false">IF($A182="","",SUMIFS(Payments!$G$6:$G$1005,Payments!$C$6:$C$1005,$A182))</f>
        <v/>
      </c>
      <c r="L182" s="38" t="str">
        <f aca="false">IF($A182="","",ROUND(J182-K182,2))</f>
        <v/>
      </c>
      <c r="M182" s="39" t="str">
        <f aca="true">IF($A182="","",IF(OR(L182&lt;=0,F182=""),0,MAX(0,TODAY()-F182)))</f>
        <v/>
      </c>
      <c r="N182" s="8" t="str">
        <f aca="false">IF($A182="","",IF(J182&lt;=0,"Draft",IF(L182&lt;=0,"Paid",IF(M182&gt;0,"Overdue",IF(K182&gt;0,"Part-Paid","Unpaid")))))</f>
        <v/>
      </c>
      <c r="O182" s="7"/>
    </row>
    <row r="183" customFormat="false" ht="15" hidden="false" customHeight="false" outlineLevel="0" collapsed="false">
      <c r="A183" s="7"/>
      <c r="B183" s="40"/>
      <c r="C183" s="7"/>
      <c r="D183" s="8" t="str">
        <f aca="false">IF($A183="","",IFERROR(INDEX(Customers!$B$6:$B$205,MATCH($C183,Customers!$A$6:$A$205,0)),"Unknown customer"))</f>
        <v/>
      </c>
      <c r="E183" s="39" t="str">
        <f aca="false">IF($A183="","",IFERROR(IF(INDEX(Customers!$G$6:$G$205,MATCH($C183,Customers!$A$6:$A$205,0))="",Setup!$B$26,INDEX(Customers!$G$6:$G$205,MATCH($C183,Customers!$A$6:$A$205,0))),Setup!$B$26))</f>
        <v/>
      </c>
      <c r="F183" s="41" t="str">
        <f aca="false">IF(OR($A183="",$B183=""),"",$B183+$E183)</f>
        <v/>
      </c>
      <c r="G183" s="38" t="str">
        <f aca="false">IF($A183="","",SUMIFS('Line Items'!$E$6:$E$1505,'Line Items'!$A$6:$A$1505,$A183))</f>
        <v/>
      </c>
      <c r="H183" s="42"/>
      <c r="I183" s="38" t="str">
        <f aca="false">IF($A183="","",ROUND((G183-N(H183))*Setup!$B$28,2))</f>
        <v/>
      </c>
      <c r="J183" s="38" t="str">
        <f aca="false">IF($A183="","",G183-N(H183)+I183)</f>
        <v/>
      </c>
      <c r="K183" s="38" t="str">
        <f aca="false">IF($A183="","",SUMIFS(Payments!$G$6:$G$1005,Payments!$C$6:$C$1005,$A183))</f>
        <v/>
      </c>
      <c r="L183" s="38" t="str">
        <f aca="false">IF($A183="","",ROUND(J183-K183,2))</f>
        <v/>
      </c>
      <c r="M183" s="39" t="str">
        <f aca="true">IF($A183="","",IF(OR(L183&lt;=0,F183=""),0,MAX(0,TODAY()-F183)))</f>
        <v/>
      </c>
      <c r="N183" s="8" t="str">
        <f aca="false">IF($A183="","",IF(J183&lt;=0,"Draft",IF(L183&lt;=0,"Paid",IF(M183&gt;0,"Overdue",IF(K183&gt;0,"Part-Paid","Unpaid")))))</f>
        <v/>
      </c>
      <c r="O183" s="7"/>
    </row>
    <row r="184" customFormat="false" ht="15" hidden="false" customHeight="false" outlineLevel="0" collapsed="false">
      <c r="A184" s="7"/>
      <c r="B184" s="40"/>
      <c r="C184" s="7"/>
      <c r="D184" s="8" t="str">
        <f aca="false">IF($A184="","",IFERROR(INDEX(Customers!$B$6:$B$205,MATCH($C184,Customers!$A$6:$A$205,0)),"Unknown customer"))</f>
        <v/>
      </c>
      <c r="E184" s="39" t="str">
        <f aca="false">IF($A184="","",IFERROR(IF(INDEX(Customers!$G$6:$G$205,MATCH($C184,Customers!$A$6:$A$205,0))="",Setup!$B$26,INDEX(Customers!$G$6:$G$205,MATCH($C184,Customers!$A$6:$A$205,0))),Setup!$B$26))</f>
        <v/>
      </c>
      <c r="F184" s="41" t="str">
        <f aca="false">IF(OR($A184="",$B184=""),"",$B184+$E184)</f>
        <v/>
      </c>
      <c r="G184" s="38" t="str">
        <f aca="false">IF($A184="","",SUMIFS('Line Items'!$E$6:$E$1505,'Line Items'!$A$6:$A$1505,$A184))</f>
        <v/>
      </c>
      <c r="H184" s="42"/>
      <c r="I184" s="38" t="str">
        <f aca="false">IF($A184="","",ROUND((G184-N(H184))*Setup!$B$28,2))</f>
        <v/>
      </c>
      <c r="J184" s="38" t="str">
        <f aca="false">IF($A184="","",G184-N(H184)+I184)</f>
        <v/>
      </c>
      <c r="K184" s="38" t="str">
        <f aca="false">IF($A184="","",SUMIFS(Payments!$G$6:$G$1005,Payments!$C$6:$C$1005,$A184))</f>
        <v/>
      </c>
      <c r="L184" s="38" t="str">
        <f aca="false">IF($A184="","",ROUND(J184-K184,2))</f>
        <v/>
      </c>
      <c r="M184" s="39" t="str">
        <f aca="true">IF($A184="","",IF(OR(L184&lt;=0,F184=""),0,MAX(0,TODAY()-F184)))</f>
        <v/>
      </c>
      <c r="N184" s="8" t="str">
        <f aca="false">IF($A184="","",IF(J184&lt;=0,"Draft",IF(L184&lt;=0,"Paid",IF(M184&gt;0,"Overdue",IF(K184&gt;0,"Part-Paid","Unpaid")))))</f>
        <v/>
      </c>
      <c r="O184" s="7"/>
    </row>
    <row r="185" customFormat="false" ht="15" hidden="false" customHeight="false" outlineLevel="0" collapsed="false">
      <c r="A185" s="7"/>
      <c r="B185" s="40"/>
      <c r="C185" s="7"/>
      <c r="D185" s="8" t="str">
        <f aca="false">IF($A185="","",IFERROR(INDEX(Customers!$B$6:$B$205,MATCH($C185,Customers!$A$6:$A$205,0)),"Unknown customer"))</f>
        <v/>
      </c>
      <c r="E185" s="39" t="str">
        <f aca="false">IF($A185="","",IFERROR(IF(INDEX(Customers!$G$6:$G$205,MATCH($C185,Customers!$A$6:$A$205,0))="",Setup!$B$26,INDEX(Customers!$G$6:$G$205,MATCH($C185,Customers!$A$6:$A$205,0))),Setup!$B$26))</f>
        <v/>
      </c>
      <c r="F185" s="41" t="str">
        <f aca="false">IF(OR($A185="",$B185=""),"",$B185+$E185)</f>
        <v/>
      </c>
      <c r="G185" s="38" t="str">
        <f aca="false">IF($A185="","",SUMIFS('Line Items'!$E$6:$E$1505,'Line Items'!$A$6:$A$1505,$A185))</f>
        <v/>
      </c>
      <c r="H185" s="42"/>
      <c r="I185" s="38" t="str">
        <f aca="false">IF($A185="","",ROUND((G185-N(H185))*Setup!$B$28,2))</f>
        <v/>
      </c>
      <c r="J185" s="38" t="str">
        <f aca="false">IF($A185="","",G185-N(H185)+I185)</f>
        <v/>
      </c>
      <c r="K185" s="38" t="str">
        <f aca="false">IF($A185="","",SUMIFS(Payments!$G$6:$G$1005,Payments!$C$6:$C$1005,$A185))</f>
        <v/>
      </c>
      <c r="L185" s="38" t="str">
        <f aca="false">IF($A185="","",ROUND(J185-K185,2))</f>
        <v/>
      </c>
      <c r="M185" s="39" t="str">
        <f aca="true">IF($A185="","",IF(OR(L185&lt;=0,F185=""),0,MAX(0,TODAY()-F185)))</f>
        <v/>
      </c>
      <c r="N185" s="8" t="str">
        <f aca="false">IF($A185="","",IF(J185&lt;=0,"Draft",IF(L185&lt;=0,"Paid",IF(M185&gt;0,"Overdue",IF(K185&gt;0,"Part-Paid","Unpaid")))))</f>
        <v/>
      </c>
      <c r="O185" s="7"/>
    </row>
    <row r="186" customFormat="false" ht="15" hidden="false" customHeight="false" outlineLevel="0" collapsed="false">
      <c r="A186" s="7"/>
      <c r="B186" s="40"/>
      <c r="C186" s="7"/>
      <c r="D186" s="8" t="str">
        <f aca="false">IF($A186="","",IFERROR(INDEX(Customers!$B$6:$B$205,MATCH($C186,Customers!$A$6:$A$205,0)),"Unknown customer"))</f>
        <v/>
      </c>
      <c r="E186" s="39" t="str">
        <f aca="false">IF($A186="","",IFERROR(IF(INDEX(Customers!$G$6:$G$205,MATCH($C186,Customers!$A$6:$A$205,0))="",Setup!$B$26,INDEX(Customers!$G$6:$G$205,MATCH($C186,Customers!$A$6:$A$205,0))),Setup!$B$26))</f>
        <v/>
      </c>
      <c r="F186" s="41" t="str">
        <f aca="false">IF(OR($A186="",$B186=""),"",$B186+$E186)</f>
        <v/>
      </c>
      <c r="G186" s="38" t="str">
        <f aca="false">IF($A186="","",SUMIFS('Line Items'!$E$6:$E$1505,'Line Items'!$A$6:$A$1505,$A186))</f>
        <v/>
      </c>
      <c r="H186" s="42"/>
      <c r="I186" s="38" t="str">
        <f aca="false">IF($A186="","",ROUND((G186-N(H186))*Setup!$B$28,2))</f>
        <v/>
      </c>
      <c r="J186" s="38" t="str">
        <f aca="false">IF($A186="","",G186-N(H186)+I186)</f>
        <v/>
      </c>
      <c r="K186" s="38" t="str">
        <f aca="false">IF($A186="","",SUMIFS(Payments!$G$6:$G$1005,Payments!$C$6:$C$1005,$A186))</f>
        <v/>
      </c>
      <c r="L186" s="38" t="str">
        <f aca="false">IF($A186="","",ROUND(J186-K186,2))</f>
        <v/>
      </c>
      <c r="M186" s="39" t="str">
        <f aca="true">IF($A186="","",IF(OR(L186&lt;=0,F186=""),0,MAX(0,TODAY()-F186)))</f>
        <v/>
      </c>
      <c r="N186" s="8" t="str">
        <f aca="false">IF($A186="","",IF(J186&lt;=0,"Draft",IF(L186&lt;=0,"Paid",IF(M186&gt;0,"Overdue",IF(K186&gt;0,"Part-Paid","Unpaid")))))</f>
        <v/>
      </c>
      <c r="O186" s="7"/>
    </row>
    <row r="187" customFormat="false" ht="15" hidden="false" customHeight="false" outlineLevel="0" collapsed="false">
      <c r="A187" s="7"/>
      <c r="B187" s="40"/>
      <c r="C187" s="7"/>
      <c r="D187" s="8" t="str">
        <f aca="false">IF($A187="","",IFERROR(INDEX(Customers!$B$6:$B$205,MATCH($C187,Customers!$A$6:$A$205,0)),"Unknown customer"))</f>
        <v/>
      </c>
      <c r="E187" s="39" t="str">
        <f aca="false">IF($A187="","",IFERROR(IF(INDEX(Customers!$G$6:$G$205,MATCH($C187,Customers!$A$6:$A$205,0))="",Setup!$B$26,INDEX(Customers!$G$6:$G$205,MATCH($C187,Customers!$A$6:$A$205,0))),Setup!$B$26))</f>
        <v/>
      </c>
      <c r="F187" s="41" t="str">
        <f aca="false">IF(OR($A187="",$B187=""),"",$B187+$E187)</f>
        <v/>
      </c>
      <c r="G187" s="38" t="str">
        <f aca="false">IF($A187="","",SUMIFS('Line Items'!$E$6:$E$1505,'Line Items'!$A$6:$A$1505,$A187))</f>
        <v/>
      </c>
      <c r="H187" s="42"/>
      <c r="I187" s="38" t="str">
        <f aca="false">IF($A187="","",ROUND((G187-N(H187))*Setup!$B$28,2))</f>
        <v/>
      </c>
      <c r="J187" s="38" t="str">
        <f aca="false">IF($A187="","",G187-N(H187)+I187)</f>
        <v/>
      </c>
      <c r="K187" s="38" t="str">
        <f aca="false">IF($A187="","",SUMIFS(Payments!$G$6:$G$1005,Payments!$C$6:$C$1005,$A187))</f>
        <v/>
      </c>
      <c r="L187" s="38" t="str">
        <f aca="false">IF($A187="","",ROUND(J187-K187,2))</f>
        <v/>
      </c>
      <c r="M187" s="39" t="str">
        <f aca="true">IF($A187="","",IF(OR(L187&lt;=0,F187=""),0,MAX(0,TODAY()-F187)))</f>
        <v/>
      </c>
      <c r="N187" s="8" t="str">
        <f aca="false">IF($A187="","",IF(J187&lt;=0,"Draft",IF(L187&lt;=0,"Paid",IF(M187&gt;0,"Overdue",IF(K187&gt;0,"Part-Paid","Unpaid")))))</f>
        <v/>
      </c>
      <c r="O187" s="7"/>
    </row>
    <row r="188" customFormat="false" ht="15" hidden="false" customHeight="false" outlineLevel="0" collapsed="false">
      <c r="A188" s="7"/>
      <c r="B188" s="40"/>
      <c r="C188" s="7"/>
      <c r="D188" s="8" t="str">
        <f aca="false">IF($A188="","",IFERROR(INDEX(Customers!$B$6:$B$205,MATCH($C188,Customers!$A$6:$A$205,0)),"Unknown customer"))</f>
        <v/>
      </c>
      <c r="E188" s="39" t="str">
        <f aca="false">IF($A188="","",IFERROR(IF(INDEX(Customers!$G$6:$G$205,MATCH($C188,Customers!$A$6:$A$205,0))="",Setup!$B$26,INDEX(Customers!$G$6:$G$205,MATCH($C188,Customers!$A$6:$A$205,0))),Setup!$B$26))</f>
        <v/>
      </c>
      <c r="F188" s="41" t="str">
        <f aca="false">IF(OR($A188="",$B188=""),"",$B188+$E188)</f>
        <v/>
      </c>
      <c r="G188" s="38" t="str">
        <f aca="false">IF($A188="","",SUMIFS('Line Items'!$E$6:$E$1505,'Line Items'!$A$6:$A$1505,$A188))</f>
        <v/>
      </c>
      <c r="H188" s="42"/>
      <c r="I188" s="38" t="str">
        <f aca="false">IF($A188="","",ROUND((G188-N(H188))*Setup!$B$28,2))</f>
        <v/>
      </c>
      <c r="J188" s="38" t="str">
        <f aca="false">IF($A188="","",G188-N(H188)+I188)</f>
        <v/>
      </c>
      <c r="K188" s="38" t="str">
        <f aca="false">IF($A188="","",SUMIFS(Payments!$G$6:$G$1005,Payments!$C$6:$C$1005,$A188))</f>
        <v/>
      </c>
      <c r="L188" s="38" t="str">
        <f aca="false">IF($A188="","",ROUND(J188-K188,2))</f>
        <v/>
      </c>
      <c r="M188" s="39" t="str">
        <f aca="true">IF($A188="","",IF(OR(L188&lt;=0,F188=""),0,MAX(0,TODAY()-F188)))</f>
        <v/>
      </c>
      <c r="N188" s="8" t="str">
        <f aca="false">IF($A188="","",IF(J188&lt;=0,"Draft",IF(L188&lt;=0,"Paid",IF(M188&gt;0,"Overdue",IF(K188&gt;0,"Part-Paid","Unpaid")))))</f>
        <v/>
      </c>
      <c r="O188" s="7"/>
    </row>
    <row r="189" customFormat="false" ht="15" hidden="false" customHeight="false" outlineLevel="0" collapsed="false">
      <c r="A189" s="7"/>
      <c r="B189" s="40"/>
      <c r="C189" s="7"/>
      <c r="D189" s="8" t="str">
        <f aca="false">IF($A189="","",IFERROR(INDEX(Customers!$B$6:$B$205,MATCH($C189,Customers!$A$6:$A$205,0)),"Unknown customer"))</f>
        <v/>
      </c>
      <c r="E189" s="39" t="str">
        <f aca="false">IF($A189="","",IFERROR(IF(INDEX(Customers!$G$6:$G$205,MATCH($C189,Customers!$A$6:$A$205,0))="",Setup!$B$26,INDEX(Customers!$G$6:$G$205,MATCH($C189,Customers!$A$6:$A$205,0))),Setup!$B$26))</f>
        <v/>
      </c>
      <c r="F189" s="41" t="str">
        <f aca="false">IF(OR($A189="",$B189=""),"",$B189+$E189)</f>
        <v/>
      </c>
      <c r="G189" s="38" t="str">
        <f aca="false">IF($A189="","",SUMIFS('Line Items'!$E$6:$E$1505,'Line Items'!$A$6:$A$1505,$A189))</f>
        <v/>
      </c>
      <c r="H189" s="42"/>
      <c r="I189" s="38" t="str">
        <f aca="false">IF($A189="","",ROUND((G189-N(H189))*Setup!$B$28,2))</f>
        <v/>
      </c>
      <c r="J189" s="38" t="str">
        <f aca="false">IF($A189="","",G189-N(H189)+I189)</f>
        <v/>
      </c>
      <c r="K189" s="38" t="str">
        <f aca="false">IF($A189="","",SUMIFS(Payments!$G$6:$G$1005,Payments!$C$6:$C$1005,$A189))</f>
        <v/>
      </c>
      <c r="L189" s="38" t="str">
        <f aca="false">IF($A189="","",ROUND(J189-K189,2))</f>
        <v/>
      </c>
      <c r="M189" s="39" t="str">
        <f aca="true">IF($A189="","",IF(OR(L189&lt;=0,F189=""),0,MAX(0,TODAY()-F189)))</f>
        <v/>
      </c>
      <c r="N189" s="8" t="str">
        <f aca="false">IF($A189="","",IF(J189&lt;=0,"Draft",IF(L189&lt;=0,"Paid",IF(M189&gt;0,"Overdue",IF(K189&gt;0,"Part-Paid","Unpaid")))))</f>
        <v/>
      </c>
      <c r="O189" s="7"/>
    </row>
    <row r="190" customFormat="false" ht="15" hidden="false" customHeight="false" outlineLevel="0" collapsed="false">
      <c r="A190" s="7"/>
      <c r="B190" s="40"/>
      <c r="C190" s="7"/>
      <c r="D190" s="8" t="str">
        <f aca="false">IF($A190="","",IFERROR(INDEX(Customers!$B$6:$B$205,MATCH($C190,Customers!$A$6:$A$205,0)),"Unknown customer"))</f>
        <v/>
      </c>
      <c r="E190" s="39" t="str">
        <f aca="false">IF($A190="","",IFERROR(IF(INDEX(Customers!$G$6:$G$205,MATCH($C190,Customers!$A$6:$A$205,0))="",Setup!$B$26,INDEX(Customers!$G$6:$G$205,MATCH($C190,Customers!$A$6:$A$205,0))),Setup!$B$26))</f>
        <v/>
      </c>
      <c r="F190" s="41" t="str">
        <f aca="false">IF(OR($A190="",$B190=""),"",$B190+$E190)</f>
        <v/>
      </c>
      <c r="G190" s="38" t="str">
        <f aca="false">IF($A190="","",SUMIFS('Line Items'!$E$6:$E$1505,'Line Items'!$A$6:$A$1505,$A190))</f>
        <v/>
      </c>
      <c r="H190" s="42"/>
      <c r="I190" s="38" t="str">
        <f aca="false">IF($A190="","",ROUND((G190-N(H190))*Setup!$B$28,2))</f>
        <v/>
      </c>
      <c r="J190" s="38" t="str">
        <f aca="false">IF($A190="","",G190-N(H190)+I190)</f>
        <v/>
      </c>
      <c r="K190" s="38" t="str">
        <f aca="false">IF($A190="","",SUMIFS(Payments!$G$6:$G$1005,Payments!$C$6:$C$1005,$A190))</f>
        <v/>
      </c>
      <c r="L190" s="38" t="str">
        <f aca="false">IF($A190="","",ROUND(J190-K190,2))</f>
        <v/>
      </c>
      <c r="M190" s="39" t="str">
        <f aca="true">IF($A190="","",IF(OR(L190&lt;=0,F190=""),0,MAX(0,TODAY()-F190)))</f>
        <v/>
      </c>
      <c r="N190" s="8" t="str">
        <f aca="false">IF($A190="","",IF(J190&lt;=0,"Draft",IF(L190&lt;=0,"Paid",IF(M190&gt;0,"Overdue",IF(K190&gt;0,"Part-Paid","Unpaid")))))</f>
        <v/>
      </c>
      <c r="O190" s="7"/>
    </row>
    <row r="191" customFormat="false" ht="15" hidden="false" customHeight="false" outlineLevel="0" collapsed="false">
      <c r="A191" s="7"/>
      <c r="B191" s="40"/>
      <c r="C191" s="7"/>
      <c r="D191" s="8" t="str">
        <f aca="false">IF($A191="","",IFERROR(INDEX(Customers!$B$6:$B$205,MATCH($C191,Customers!$A$6:$A$205,0)),"Unknown customer"))</f>
        <v/>
      </c>
      <c r="E191" s="39" t="str">
        <f aca="false">IF($A191="","",IFERROR(IF(INDEX(Customers!$G$6:$G$205,MATCH($C191,Customers!$A$6:$A$205,0))="",Setup!$B$26,INDEX(Customers!$G$6:$G$205,MATCH($C191,Customers!$A$6:$A$205,0))),Setup!$B$26))</f>
        <v/>
      </c>
      <c r="F191" s="41" t="str">
        <f aca="false">IF(OR($A191="",$B191=""),"",$B191+$E191)</f>
        <v/>
      </c>
      <c r="G191" s="38" t="str">
        <f aca="false">IF($A191="","",SUMIFS('Line Items'!$E$6:$E$1505,'Line Items'!$A$6:$A$1505,$A191))</f>
        <v/>
      </c>
      <c r="H191" s="42"/>
      <c r="I191" s="38" t="str">
        <f aca="false">IF($A191="","",ROUND((G191-N(H191))*Setup!$B$28,2))</f>
        <v/>
      </c>
      <c r="J191" s="38" t="str">
        <f aca="false">IF($A191="","",G191-N(H191)+I191)</f>
        <v/>
      </c>
      <c r="K191" s="38" t="str">
        <f aca="false">IF($A191="","",SUMIFS(Payments!$G$6:$G$1005,Payments!$C$6:$C$1005,$A191))</f>
        <v/>
      </c>
      <c r="L191" s="38" t="str">
        <f aca="false">IF($A191="","",ROUND(J191-K191,2))</f>
        <v/>
      </c>
      <c r="M191" s="39" t="str">
        <f aca="true">IF($A191="","",IF(OR(L191&lt;=0,F191=""),0,MAX(0,TODAY()-F191)))</f>
        <v/>
      </c>
      <c r="N191" s="8" t="str">
        <f aca="false">IF($A191="","",IF(J191&lt;=0,"Draft",IF(L191&lt;=0,"Paid",IF(M191&gt;0,"Overdue",IF(K191&gt;0,"Part-Paid","Unpaid")))))</f>
        <v/>
      </c>
      <c r="O191" s="7"/>
    </row>
    <row r="192" customFormat="false" ht="15" hidden="false" customHeight="false" outlineLevel="0" collapsed="false">
      <c r="A192" s="7"/>
      <c r="B192" s="40"/>
      <c r="C192" s="7"/>
      <c r="D192" s="8" t="str">
        <f aca="false">IF($A192="","",IFERROR(INDEX(Customers!$B$6:$B$205,MATCH($C192,Customers!$A$6:$A$205,0)),"Unknown customer"))</f>
        <v/>
      </c>
      <c r="E192" s="39" t="str">
        <f aca="false">IF($A192="","",IFERROR(IF(INDEX(Customers!$G$6:$G$205,MATCH($C192,Customers!$A$6:$A$205,0))="",Setup!$B$26,INDEX(Customers!$G$6:$G$205,MATCH($C192,Customers!$A$6:$A$205,0))),Setup!$B$26))</f>
        <v/>
      </c>
      <c r="F192" s="41" t="str">
        <f aca="false">IF(OR($A192="",$B192=""),"",$B192+$E192)</f>
        <v/>
      </c>
      <c r="G192" s="38" t="str">
        <f aca="false">IF($A192="","",SUMIFS('Line Items'!$E$6:$E$1505,'Line Items'!$A$6:$A$1505,$A192))</f>
        <v/>
      </c>
      <c r="H192" s="42"/>
      <c r="I192" s="38" t="str">
        <f aca="false">IF($A192="","",ROUND((G192-N(H192))*Setup!$B$28,2))</f>
        <v/>
      </c>
      <c r="J192" s="38" t="str">
        <f aca="false">IF($A192="","",G192-N(H192)+I192)</f>
        <v/>
      </c>
      <c r="K192" s="38" t="str">
        <f aca="false">IF($A192="","",SUMIFS(Payments!$G$6:$G$1005,Payments!$C$6:$C$1005,$A192))</f>
        <v/>
      </c>
      <c r="L192" s="38" t="str">
        <f aca="false">IF($A192="","",ROUND(J192-K192,2))</f>
        <v/>
      </c>
      <c r="M192" s="39" t="str">
        <f aca="true">IF($A192="","",IF(OR(L192&lt;=0,F192=""),0,MAX(0,TODAY()-F192)))</f>
        <v/>
      </c>
      <c r="N192" s="8" t="str">
        <f aca="false">IF($A192="","",IF(J192&lt;=0,"Draft",IF(L192&lt;=0,"Paid",IF(M192&gt;0,"Overdue",IF(K192&gt;0,"Part-Paid","Unpaid")))))</f>
        <v/>
      </c>
      <c r="O192" s="7"/>
    </row>
    <row r="193" customFormat="false" ht="15" hidden="false" customHeight="false" outlineLevel="0" collapsed="false">
      <c r="A193" s="7"/>
      <c r="B193" s="40"/>
      <c r="C193" s="7"/>
      <c r="D193" s="8" t="str">
        <f aca="false">IF($A193="","",IFERROR(INDEX(Customers!$B$6:$B$205,MATCH($C193,Customers!$A$6:$A$205,0)),"Unknown customer"))</f>
        <v/>
      </c>
      <c r="E193" s="39" t="str">
        <f aca="false">IF($A193="","",IFERROR(IF(INDEX(Customers!$G$6:$G$205,MATCH($C193,Customers!$A$6:$A$205,0))="",Setup!$B$26,INDEX(Customers!$G$6:$G$205,MATCH($C193,Customers!$A$6:$A$205,0))),Setup!$B$26))</f>
        <v/>
      </c>
      <c r="F193" s="41" t="str">
        <f aca="false">IF(OR($A193="",$B193=""),"",$B193+$E193)</f>
        <v/>
      </c>
      <c r="G193" s="38" t="str">
        <f aca="false">IF($A193="","",SUMIFS('Line Items'!$E$6:$E$1505,'Line Items'!$A$6:$A$1505,$A193))</f>
        <v/>
      </c>
      <c r="H193" s="42"/>
      <c r="I193" s="38" t="str">
        <f aca="false">IF($A193="","",ROUND((G193-N(H193))*Setup!$B$28,2))</f>
        <v/>
      </c>
      <c r="J193" s="38" t="str">
        <f aca="false">IF($A193="","",G193-N(H193)+I193)</f>
        <v/>
      </c>
      <c r="K193" s="38" t="str">
        <f aca="false">IF($A193="","",SUMIFS(Payments!$G$6:$G$1005,Payments!$C$6:$C$1005,$A193))</f>
        <v/>
      </c>
      <c r="L193" s="38" t="str">
        <f aca="false">IF($A193="","",ROUND(J193-K193,2))</f>
        <v/>
      </c>
      <c r="M193" s="39" t="str">
        <f aca="true">IF($A193="","",IF(OR(L193&lt;=0,F193=""),0,MAX(0,TODAY()-F193)))</f>
        <v/>
      </c>
      <c r="N193" s="8" t="str">
        <f aca="false">IF($A193="","",IF(J193&lt;=0,"Draft",IF(L193&lt;=0,"Paid",IF(M193&gt;0,"Overdue",IF(K193&gt;0,"Part-Paid","Unpaid")))))</f>
        <v/>
      </c>
      <c r="O193" s="7"/>
    </row>
    <row r="194" customFormat="false" ht="15" hidden="false" customHeight="false" outlineLevel="0" collapsed="false">
      <c r="A194" s="7"/>
      <c r="B194" s="40"/>
      <c r="C194" s="7"/>
      <c r="D194" s="8" t="str">
        <f aca="false">IF($A194="","",IFERROR(INDEX(Customers!$B$6:$B$205,MATCH($C194,Customers!$A$6:$A$205,0)),"Unknown customer"))</f>
        <v/>
      </c>
      <c r="E194" s="39" t="str">
        <f aca="false">IF($A194="","",IFERROR(IF(INDEX(Customers!$G$6:$G$205,MATCH($C194,Customers!$A$6:$A$205,0))="",Setup!$B$26,INDEX(Customers!$G$6:$G$205,MATCH($C194,Customers!$A$6:$A$205,0))),Setup!$B$26))</f>
        <v/>
      </c>
      <c r="F194" s="41" t="str">
        <f aca="false">IF(OR($A194="",$B194=""),"",$B194+$E194)</f>
        <v/>
      </c>
      <c r="G194" s="38" t="str">
        <f aca="false">IF($A194="","",SUMIFS('Line Items'!$E$6:$E$1505,'Line Items'!$A$6:$A$1505,$A194))</f>
        <v/>
      </c>
      <c r="H194" s="42"/>
      <c r="I194" s="38" t="str">
        <f aca="false">IF($A194="","",ROUND((G194-N(H194))*Setup!$B$28,2))</f>
        <v/>
      </c>
      <c r="J194" s="38" t="str">
        <f aca="false">IF($A194="","",G194-N(H194)+I194)</f>
        <v/>
      </c>
      <c r="K194" s="38" t="str">
        <f aca="false">IF($A194="","",SUMIFS(Payments!$G$6:$G$1005,Payments!$C$6:$C$1005,$A194))</f>
        <v/>
      </c>
      <c r="L194" s="38" t="str">
        <f aca="false">IF($A194="","",ROUND(J194-K194,2))</f>
        <v/>
      </c>
      <c r="M194" s="39" t="str">
        <f aca="true">IF($A194="","",IF(OR(L194&lt;=0,F194=""),0,MAX(0,TODAY()-F194)))</f>
        <v/>
      </c>
      <c r="N194" s="8" t="str">
        <f aca="false">IF($A194="","",IF(J194&lt;=0,"Draft",IF(L194&lt;=0,"Paid",IF(M194&gt;0,"Overdue",IF(K194&gt;0,"Part-Paid","Unpaid")))))</f>
        <v/>
      </c>
      <c r="O194" s="7"/>
    </row>
    <row r="195" customFormat="false" ht="15" hidden="false" customHeight="false" outlineLevel="0" collapsed="false">
      <c r="A195" s="7"/>
      <c r="B195" s="40"/>
      <c r="C195" s="7"/>
      <c r="D195" s="8" t="str">
        <f aca="false">IF($A195="","",IFERROR(INDEX(Customers!$B$6:$B$205,MATCH($C195,Customers!$A$6:$A$205,0)),"Unknown customer"))</f>
        <v/>
      </c>
      <c r="E195" s="39" t="str">
        <f aca="false">IF($A195="","",IFERROR(IF(INDEX(Customers!$G$6:$G$205,MATCH($C195,Customers!$A$6:$A$205,0))="",Setup!$B$26,INDEX(Customers!$G$6:$G$205,MATCH($C195,Customers!$A$6:$A$205,0))),Setup!$B$26))</f>
        <v/>
      </c>
      <c r="F195" s="41" t="str">
        <f aca="false">IF(OR($A195="",$B195=""),"",$B195+$E195)</f>
        <v/>
      </c>
      <c r="G195" s="38" t="str">
        <f aca="false">IF($A195="","",SUMIFS('Line Items'!$E$6:$E$1505,'Line Items'!$A$6:$A$1505,$A195))</f>
        <v/>
      </c>
      <c r="H195" s="42"/>
      <c r="I195" s="38" t="str">
        <f aca="false">IF($A195="","",ROUND((G195-N(H195))*Setup!$B$28,2))</f>
        <v/>
      </c>
      <c r="J195" s="38" t="str">
        <f aca="false">IF($A195="","",G195-N(H195)+I195)</f>
        <v/>
      </c>
      <c r="K195" s="38" t="str">
        <f aca="false">IF($A195="","",SUMIFS(Payments!$G$6:$G$1005,Payments!$C$6:$C$1005,$A195))</f>
        <v/>
      </c>
      <c r="L195" s="38" t="str">
        <f aca="false">IF($A195="","",ROUND(J195-K195,2))</f>
        <v/>
      </c>
      <c r="M195" s="39" t="str">
        <f aca="true">IF($A195="","",IF(OR(L195&lt;=0,F195=""),0,MAX(0,TODAY()-F195)))</f>
        <v/>
      </c>
      <c r="N195" s="8" t="str">
        <f aca="false">IF($A195="","",IF(J195&lt;=0,"Draft",IF(L195&lt;=0,"Paid",IF(M195&gt;0,"Overdue",IF(K195&gt;0,"Part-Paid","Unpaid")))))</f>
        <v/>
      </c>
      <c r="O195" s="7"/>
    </row>
    <row r="196" customFormat="false" ht="15" hidden="false" customHeight="false" outlineLevel="0" collapsed="false">
      <c r="A196" s="7"/>
      <c r="B196" s="40"/>
      <c r="C196" s="7"/>
      <c r="D196" s="8" t="str">
        <f aca="false">IF($A196="","",IFERROR(INDEX(Customers!$B$6:$B$205,MATCH($C196,Customers!$A$6:$A$205,0)),"Unknown customer"))</f>
        <v/>
      </c>
      <c r="E196" s="39" t="str">
        <f aca="false">IF($A196="","",IFERROR(IF(INDEX(Customers!$G$6:$G$205,MATCH($C196,Customers!$A$6:$A$205,0))="",Setup!$B$26,INDEX(Customers!$G$6:$G$205,MATCH($C196,Customers!$A$6:$A$205,0))),Setup!$B$26))</f>
        <v/>
      </c>
      <c r="F196" s="41" t="str">
        <f aca="false">IF(OR($A196="",$B196=""),"",$B196+$E196)</f>
        <v/>
      </c>
      <c r="G196" s="38" t="str">
        <f aca="false">IF($A196="","",SUMIFS('Line Items'!$E$6:$E$1505,'Line Items'!$A$6:$A$1505,$A196))</f>
        <v/>
      </c>
      <c r="H196" s="42"/>
      <c r="I196" s="38" t="str">
        <f aca="false">IF($A196="","",ROUND((G196-N(H196))*Setup!$B$28,2))</f>
        <v/>
      </c>
      <c r="J196" s="38" t="str">
        <f aca="false">IF($A196="","",G196-N(H196)+I196)</f>
        <v/>
      </c>
      <c r="K196" s="38" t="str">
        <f aca="false">IF($A196="","",SUMIFS(Payments!$G$6:$G$1005,Payments!$C$6:$C$1005,$A196))</f>
        <v/>
      </c>
      <c r="L196" s="38" t="str">
        <f aca="false">IF($A196="","",ROUND(J196-K196,2))</f>
        <v/>
      </c>
      <c r="M196" s="39" t="str">
        <f aca="true">IF($A196="","",IF(OR(L196&lt;=0,F196=""),0,MAX(0,TODAY()-F196)))</f>
        <v/>
      </c>
      <c r="N196" s="8" t="str">
        <f aca="false">IF($A196="","",IF(J196&lt;=0,"Draft",IF(L196&lt;=0,"Paid",IF(M196&gt;0,"Overdue",IF(K196&gt;0,"Part-Paid","Unpaid")))))</f>
        <v/>
      </c>
      <c r="O196" s="7"/>
    </row>
    <row r="197" customFormat="false" ht="15" hidden="false" customHeight="false" outlineLevel="0" collapsed="false">
      <c r="A197" s="7"/>
      <c r="B197" s="40"/>
      <c r="C197" s="7"/>
      <c r="D197" s="8" t="str">
        <f aca="false">IF($A197="","",IFERROR(INDEX(Customers!$B$6:$B$205,MATCH($C197,Customers!$A$6:$A$205,0)),"Unknown customer"))</f>
        <v/>
      </c>
      <c r="E197" s="39" t="str">
        <f aca="false">IF($A197="","",IFERROR(IF(INDEX(Customers!$G$6:$G$205,MATCH($C197,Customers!$A$6:$A$205,0))="",Setup!$B$26,INDEX(Customers!$G$6:$G$205,MATCH($C197,Customers!$A$6:$A$205,0))),Setup!$B$26))</f>
        <v/>
      </c>
      <c r="F197" s="41" t="str">
        <f aca="false">IF(OR($A197="",$B197=""),"",$B197+$E197)</f>
        <v/>
      </c>
      <c r="G197" s="38" t="str">
        <f aca="false">IF($A197="","",SUMIFS('Line Items'!$E$6:$E$1505,'Line Items'!$A$6:$A$1505,$A197))</f>
        <v/>
      </c>
      <c r="H197" s="42"/>
      <c r="I197" s="38" t="str">
        <f aca="false">IF($A197="","",ROUND((G197-N(H197))*Setup!$B$28,2))</f>
        <v/>
      </c>
      <c r="J197" s="38" t="str">
        <f aca="false">IF($A197="","",G197-N(H197)+I197)</f>
        <v/>
      </c>
      <c r="K197" s="38" t="str">
        <f aca="false">IF($A197="","",SUMIFS(Payments!$G$6:$G$1005,Payments!$C$6:$C$1005,$A197))</f>
        <v/>
      </c>
      <c r="L197" s="38" t="str">
        <f aca="false">IF($A197="","",ROUND(J197-K197,2))</f>
        <v/>
      </c>
      <c r="M197" s="39" t="str">
        <f aca="true">IF($A197="","",IF(OR(L197&lt;=0,F197=""),0,MAX(0,TODAY()-F197)))</f>
        <v/>
      </c>
      <c r="N197" s="8" t="str">
        <f aca="false">IF($A197="","",IF(J197&lt;=0,"Draft",IF(L197&lt;=0,"Paid",IF(M197&gt;0,"Overdue",IF(K197&gt;0,"Part-Paid","Unpaid")))))</f>
        <v/>
      </c>
      <c r="O197" s="7"/>
    </row>
    <row r="198" customFormat="false" ht="15" hidden="false" customHeight="false" outlineLevel="0" collapsed="false">
      <c r="A198" s="7"/>
      <c r="B198" s="40"/>
      <c r="C198" s="7"/>
      <c r="D198" s="8" t="str">
        <f aca="false">IF($A198="","",IFERROR(INDEX(Customers!$B$6:$B$205,MATCH($C198,Customers!$A$6:$A$205,0)),"Unknown customer"))</f>
        <v/>
      </c>
      <c r="E198" s="39" t="str">
        <f aca="false">IF($A198="","",IFERROR(IF(INDEX(Customers!$G$6:$G$205,MATCH($C198,Customers!$A$6:$A$205,0))="",Setup!$B$26,INDEX(Customers!$G$6:$G$205,MATCH($C198,Customers!$A$6:$A$205,0))),Setup!$B$26))</f>
        <v/>
      </c>
      <c r="F198" s="41" t="str">
        <f aca="false">IF(OR($A198="",$B198=""),"",$B198+$E198)</f>
        <v/>
      </c>
      <c r="G198" s="38" t="str">
        <f aca="false">IF($A198="","",SUMIFS('Line Items'!$E$6:$E$1505,'Line Items'!$A$6:$A$1505,$A198))</f>
        <v/>
      </c>
      <c r="H198" s="42"/>
      <c r="I198" s="38" t="str">
        <f aca="false">IF($A198="","",ROUND((G198-N(H198))*Setup!$B$28,2))</f>
        <v/>
      </c>
      <c r="J198" s="38" t="str">
        <f aca="false">IF($A198="","",G198-N(H198)+I198)</f>
        <v/>
      </c>
      <c r="K198" s="38" t="str">
        <f aca="false">IF($A198="","",SUMIFS(Payments!$G$6:$G$1005,Payments!$C$6:$C$1005,$A198))</f>
        <v/>
      </c>
      <c r="L198" s="38" t="str">
        <f aca="false">IF($A198="","",ROUND(J198-K198,2))</f>
        <v/>
      </c>
      <c r="M198" s="39" t="str">
        <f aca="true">IF($A198="","",IF(OR(L198&lt;=0,F198=""),0,MAX(0,TODAY()-F198)))</f>
        <v/>
      </c>
      <c r="N198" s="8" t="str">
        <f aca="false">IF($A198="","",IF(J198&lt;=0,"Draft",IF(L198&lt;=0,"Paid",IF(M198&gt;0,"Overdue",IF(K198&gt;0,"Part-Paid","Unpaid")))))</f>
        <v/>
      </c>
      <c r="O198" s="7"/>
    </row>
    <row r="199" customFormat="false" ht="15" hidden="false" customHeight="false" outlineLevel="0" collapsed="false">
      <c r="A199" s="7"/>
      <c r="B199" s="40"/>
      <c r="C199" s="7"/>
      <c r="D199" s="8" t="str">
        <f aca="false">IF($A199="","",IFERROR(INDEX(Customers!$B$6:$B$205,MATCH($C199,Customers!$A$6:$A$205,0)),"Unknown customer"))</f>
        <v/>
      </c>
      <c r="E199" s="39" t="str">
        <f aca="false">IF($A199="","",IFERROR(IF(INDEX(Customers!$G$6:$G$205,MATCH($C199,Customers!$A$6:$A$205,0))="",Setup!$B$26,INDEX(Customers!$G$6:$G$205,MATCH($C199,Customers!$A$6:$A$205,0))),Setup!$B$26))</f>
        <v/>
      </c>
      <c r="F199" s="41" t="str">
        <f aca="false">IF(OR($A199="",$B199=""),"",$B199+$E199)</f>
        <v/>
      </c>
      <c r="G199" s="38" t="str">
        <f aca="false">IF($A199="","",SUMIFS('Line Items'!$E$6:$E$1505,'Line Items'!$A$6:$A$1505,$A199))</f>
        <v/>
      </c>
      <c r="H199" s="42"/>
      <c r="I199" s="38" t="str">
        <f aca="false">IF($A199="","",ROUND((G199-N(H199))*Setup!$B$28,2))</f>
        <v/>
      </c>
      <c r="J199" s="38" t="str">
        <f aca="false">IF($A199="","",G199-N(H199)+I199)</f>
        <v/>
      </c>
      <c r="K199" s="38" t="str">
        <f aca="false">IF($A199="","",SUMIFS(Payments!$G$6:$G$1005,Payments!$C$6:$C$1005,$A199))</f>
        <v/>
      </c>
      <c r="L199" s="38" t="str">
        <f aca="false">IF($A199="","",ROUND(J199-K199,2))</f>
        <v/>
      </c>
      <c r="M199" s="39" t="str">
        <f aca="true">IF($A199="","",IF(OR(L199&lt;=0,F199=""),0,MAX(0,TODAY()-F199)))</f>
        <v/>
      </c>
      <c r="N199" s="8" t="str">
        <f aca="false">IF($A199="","",IF(J199&lt;=0,"Draft",IF(L199&lt;=0,"Paid",IF(M199&gt;0,"Overdue",IF(K199&gt;0,"Part-Paid","Unpaid")))))</f>
        <v/>
      </c>
      <c r="O199" s="7"/>
    </row>
    <row r="200" customFormat="false" ht="15" hidden="false" customHeight="false" outlineLevel="0" collapsed="false">
      <c r="A200" s="7"/>
      <c r="B200" s="40"/>
      <c r="C200" s="7"/>
      <c r="D200" s="8" t="str">
        <f aca="false">IF($A200="","",IFERROR(INDEX(Customers!$B$6:$B$205,MATCH($C200,Customers!$A$6:$A$205,0)),"Unknown customer"))</f>
        <v/>
      </c>
      <c r="E200" s="39" t="str">
        <f aca="false">IF($A200="","",IFERROR(IF(INDEX(Customers!$G$6:$G$205,MATCH($C200,Customers!$A$6:$A$205,0))="",Setup!$B$26,INDEX(Customers!$G$6:$G$205,MATCH($C200,Customers!$A$6:$A$205,0))),Setup!$B$26))</f>
        <v/>
      </c>
      <c r="F200" s="41" t="str">
        <f aca="false">IF(OR($A200="",$B200=""),"",$B200+$E200)</f>
        <v/>
      </c>
      <c r="G200" s="38" t="str">
        <f aca="false">IF($A200="","",SUMIFS('Line Items'!$E$6:$E$1505,'Line Items'!$A$6:$A$1505,$A200))</f>
        <v/>
      </c>
      <c r="H200" s="42"/>
      <c r="I200" s="38" t="str">
        <f aca="false">IF($A200="","",ROUND((G200-N(H200))*Setup!$B$28,2))</f>
        <v/>
      </c>
      <c r="J200" s="38" t="str">
        <f aca="false">IF($A200="","",G200-N(H200)+I200)</f>
        <v/>
      </c>
      <c r="K200" s="38" t="str">
        <f aca="false">IF($A200="","",SUMIFS(Payments!$G$6:$G$1005,Payments!$C$6:$C$1005,$A200))</f>
        <v/>
      </c>
      <c r="L200" s="38" t="str">
        <f aca="false">IF($A200="","",ROUND(J200-K200,2))</f>
        <v/>
      </c>
      <c r="M200" s="39" t="str">
        <f aca="true">IF($A200="","",IF(OR(L200&lt;=0,F200=""),0,MAX(0,TODAY()-F200)))</f>
        <v/>
      </c>
      <c r="N200" s="8" t="str">
        <f aca="false">IF($A200="","",IF(J200&lt;=0,"Draft",IF(L200&lt;=0,"Paid",IF(M200&gt;0,"Overdue",IF(K200&gt;0,"Part-Paid","Unpaid")))))</f>
        <v/>
      </c>
      <c r="O200" s="7"/>
    </row>
    <row r="201" customFormat="false" ht="15" hidden="false" customHeight="false" outlineLevel="0" collapsed="false">
      <c r="A201" s="7"/>
      <c r="B201" s="40"/>
      <c r="C201" s="7"/>
      <c r="D201" s="8" t="str">
        <f aca="false">IF($A201="","",IFERROR(INDEX(Customers!$B$6:$B$205,MATCH($C201,Customers!$A$6:$A$205,0)),"Unknown customer"))</f>
        <v/>
      </c>
      <c r="E201" s="39" t="str">
        <f aca="false">IF($A201="","",IFERROR(IF(INDEX(Customers!$G$6:$G$205,MATCH($C201,Customers!$A$6:$A$205,0))="",Setup!$B$26,INDEX(Customers!$G$6:$G$205,MATCH($C201,Customers!$A$6:$A$205,0))),Setup!$B$26))</f>
        <v/>
      </c>
      <c r="F201" s="41" t="str">
        <f aca="false">IF(OR($A201="",$B201=""),"",$B201+$E201)</f>
        <v/>
      </c>
      <c r="G201" s="38" t="str">
        <f aca="false">IF($A201="","",SUMIFS('Line Items'!$E$6:$E$1505,'Line Items'!$A$6:$A$1505,$A201))</f>
        <v/>
      </c>
      <c r="H201" s="42"/>
      <c r="I201" s="38" t="str">
        <f aca="false">IF($A201="","",ROUND((G201-N(H201))*Setup!$B$28,2))</f>
        <v/>
      </c>
      <c r="J201" s="38" t="str">
        <f aca="false">IF($A201="","",G201-N(H201)+I201)</f>
        <v/>
      </c>
      <c r="K201" s="38" t="str">
        <f aca="false">IF($A201="","",SUMIFS(Payments!$G$6:$G$1005,Payments!$C$6:$C$1005,$A201))</f>
        <v/>
      </c>
      <c r="L201" s="38" t="str">
        <f aca="false">IF($A201="","",ROUND(J201-K201,2))</f>
        <v/>
      </c>
      <c r="M201" s="39" t="str">
        <f aca="true">IF($A201="","",IF(OR(L201&lt;=0,F201=""),0,MAX(0,TODAY()-F201)))</f>
        <v/>
      </c>
      <c r="N201" s="8" t="str">
        <f aca="false">IF($A201="","",IF(J201&lt;=0,"Draft",IF(L201&lt;=0,"Paid",IF(M201&gt;0,"Overdue",IF(K201&gt;0,"Part-Paid","Unpaid")))))</f>
        <v/>
      </c>
      <c r="O201" s="7"/>
    </row>
    <row r="202" customFormat="false" ht="15" hidden="false" customHeight="false" outlineLevel="0" collapsed="false">
      <c r="A202" s="7"/>
      <c r="B202" s="40"/>
      <c r="C202" s="7"/>
      <c r="D202" s="8" t="str">
        <f aca="false">IF($A202="","",IFERROR(INDEX(Customers!$B$6:$B$205,MATCH($C202,Customers!$A$6:$A$205,0)),"Unknown customer"))</f>
        <v/>
      </c>
      <c r="E202" s="39" t="str">
        <f aca="false">IF($A202="","",IFERROR(IF(INDEX(Customers!$G$6:$G$205,MATCH($C202,Customers!$A$6:$A$205,0))="",Setup!$B$26,INDEX(Customers!$G$6:$G$205,MATCH($C202,Customers!$A$6:$A$205,0))),Setup!$B$26))</f>
        <v/>
      </c>
      <c r="F202" s="41" t="str">
        <f aca="false">IF(OR($A202="",$B202=""),"",$B202+$E202)</f>
        <v/>
      </c>
      <c r="G202" s="38" t="str">
        <f aca="false">IF($A202="","",SUMIFS('Line Items'!$E$6:$E$1505,'Line Items'!$A$6:$A$1505,$A202))</f>
        <v/>
      </c>
      <c r="H202" s="42"/>
      <c r="I202" s="38" t="str">
        <f aca="false">IF($A202="","",ROUND((G202-N(H202))*Setup!$B$28,2))</f>
        <v/>
      </c>
      <c r="J202" s="38" t="str">
        <f aca="false">IF($A202="","",G202-N(H202)+I202)</f>
        <v/>
      </c>
      <c r="K202" s="38" t="str">
        <f aca="false">IF($A202="","",SUMIFS(Payments!$G$6:$G$1005,Payments!$C$6:$C$1005,$A202))</f>
        <v/>
      </c>
      <c r="L202" s="38" t="str">
        <f aca="false">IF($A202="","",ROUND(J202-K202,2))</f>
        <v/>
      </c>
      <c r="M202" s="39" t="str">
        <f aca="true">IF($A202="","",IF(OR(L202&lt;=0,F202=""),0,MAX(0,TODAY()-F202)))</f>
        <v/>
      </c>
      <c r="N202" s="8" t="str">
        <f aca="false">IF($A202="","",IF(J202&lt;=0,"Draft",IF(L202&lt;=0,"Paid",IF(M202&gt;0,"Overdue",IF(K202&gt;0,"Part-Paid","Unpaid")))))</f>
        <v/>
      </c>
      <c r="O202" s="7"/>
    </row>
    <row r="203" customFormat="false" ht="15" hidden="false" customHeight="false" outlineLevel="0" collapsed="false">
      <c r="A203" s="7"/>
      <c r="B203" s="40"/>
      <c r="C203" s="7"/>
      <c r="D203" s="8" t="str">
        <f aca="false">IF($A203="","",IFERROR(INDEX(Customers!$B$6:$B$205,MATCH($C203,Customers!$A$6:$A$205,0)),"Unknown customer"))</f>
        <v/>
      </c>
      <c r="E203" s="39" t="str">
        <f aca="false">IF($A203="","",IFERROR(IF(INDEX(Customers!$G$6:$G$205,MATCH($C203,Customers!$A$6:$A$205,0))="",Setup!$B$26,INDEX(Customers!$G$6:$G$205,MATCH($C203,Customers!$A$6:$A$205,0))),Setup!$B$26))</f>
        <v/>
      </c>
      <c r="F203" s="41" t="str">
        <f aca="false">IF(OR($A203="",$B203=""),"",$B203+$E203)</f>
        <v/>
      </c>
      <c r="G203" s="38" t="str">
        <f aca="false">IF($A203="","",SUMIFS('Line Items'!$E$6:$E$1505,'Line Items'!$A$6:$A$1505,$A203))</f>
        <v/>
      </c>
      <c r="H203" s="42"/>
      <c r="I203" s="38" t="str">
        <f aca="false">IF($A203="","",ROUND((G203-N(H203))*Setup!$B$28,2))</f>
        <v/>
      </c>
      <c r="J203" s="38" t="str">
        <f aca="false">IF($A203="","",G203-N(H203)+I203)</f>
        <v/>
      </c>
      <c r="K203" s="38" t="str">
        <f aca="false">IF($A203="","",SUMIFS(Payments!$G$6:$G$1005,Payments!$C$6:$C$1005,$A203))</f>
        <v/>
      </c>
      <c r="L203" s="38" t="str">
        <f aca="false">IF($A203="","",ROUND(J203-K203,2))</f>
        <v/>
      </c>
      <c r="M203" s="39" t="str">
        <f aca="true">IF($A203="","",IF(OR(L203&lt;=0,F203=""),0,MAX(0,TODAY()-F203)))</f>
        <v/>
      </c>
      <c r="N203" s="8" t="str">
        <f aca="false">IF($A203="","",IF(J203&lt;=0,"Draft",IF(L203&lt;=0,"Paid",IF(M203&gt;0,"Overdue",IF(K203&gt;0,"Part-Paid","Unpaid")))))</f>
        <v/>
      </c>
      <c r="O203" s="7"/>
    </row>
    <row r="204" customFormat="false" ht="15" hidden="false" customHeight="false" outlineLevel="0" collapsed="false">
      <c r="A204" s="7"/>
      <c r="B204" s="40"/>
      <c r="C204" s="7"/>
      <c r="D204" s="8" t="str">
        <f aca="false">IF($A204="","",IFERROR(INDEX(Customers!$B$6:$B$205,MATCH($C204,Customers!$A$6:$A$205,0)),"Unknown customer"))</f>
        <v/>
      </c>
      <c r="E204" s="39" t="str">
        <f aca="false">IF($A204="","",IFERROR(IF(INDEX(Customers!$G$6:$G$205,MATCH($C204,Customers!$A$6:$A$205,0))="",Setup!$B$26,INDEX(Customers!$G$6:$G$205,MATCH($C204,Customers!$A$6:$A$205,0))),Setup!$B$26))</f>
        <v/>
      </c>
      <c r="F204" s="41" t="str">
        <f aca="false">IF(OR($A204="",$B204=""),"",$B204+$E204)</f>
        <v/>
      </c>
      <c r="G204" s="38" t="str">
        <f aca="false">IF($A204="","",SUMIFS('Line Items'!$E$6:$E$1505,'Line Items'!$A$6:$A$1505,$A204))</f>
        <v/>
      </c>
      <c r="H204" s="42"/>
      <c r="I204" s="38" t="str">
        <f aca="false">IF($A204="","",ROUND((G204-N(H204))*Setup!$B$28,2))</f>
        <v/>
      </c>
      <c r="J204" s="38" t="str">
        <f aca="false">IF($A204="","",G204-N(H204)+I204)</f>
        <v/>
      </c>
      <c r="K204" s="38" t="str">
        <f aca="false">IF($A204="","",SUMIFS(Payments!$G$6:$G$1005,Payments!$C$6:$C$1005,$A204))</f>
        <v/>
      </c>
      <c r="L204" s="38" t="str">
        <f aca="false">IF($A204="","",ROUND(J204-K204,2))</f>
        <v/>
      </c>
      <c r="M204" s="39" t="str">
        <f aca="true">IF($A204="","",IF(OR(L204&lt;=0,F204=""),0,MAX(0,TODAY()-F204)))</f>
        <v/>
      </c>
      <c r="N204" s="8" t="str">
        <f aca="false">IF($A204="","",IF(J204&lt;=0,"Draft",IF(L204&lt;=0,"Paid",IF(M204&gt;0,"Overdue",IF(K204&gt;0,"Part-Paid","Unpaid")))))</f>
        <v/>
      </c>
      <c r="O204" s="7"/>
    </row>
    <row r="205" customFormat="false" ht="15" hidden="false" customHeight="false" outlineLevel="0" collapsed="false">
      <c r="A205" s="7"/>
      <c r="B205" s="40"/>
      <c r="C205" s="7"/>
      <c r="D205" s="8" t="str">
        <f aca="false">IF($A205="","",IFERROR(INDEX(Customers!$B$6:$B$205,MATCH($C205,Customers!$A$6:$A$205,0)),"Unknown customer"))</f>
        <v/>
      </c>
      <c r="E205" s="39" t="str">
        <f aca="false">IF($A205="","",IFERROR(IF(INDEX(Customers!$G$6:$G$205,MATCH($C205,Customers!$A$6:$A$205,0))="",Setup!$B$26,INDEX(Customers!$G$6:$G$205,MATCH($C205,Customers!$A$6:$A$205,0))),Setup!$B$26))</f>
        <v/>
      </c>
      <c r="F205" s="41" t="str">
        <f aca="false">IF(OR($A205="",$B205=""),"",$B205+$E205)</f>
        <v/>
      </c>
      <c r="G205" s="38" t="str">
        <f aca="false">IF($A205="","",SUMIFS('Line Items'!$E$6:$E$1505,'Line Items'!$A$6:$A$1505,$A205))</f>
        <v/>
      </c>
      <c r="H205" s="42"/>
      <c r="I205" s="38" t="str">
        <f aca="false">IF($A205="","",ROUND((G205-N(H205))*Setup!$B$28,2))</f>
        <v/>
      </c>
      <c r="J205" s="38" t="str">
        <f aca="false">IF($A205="","",G205-N(H205)+I205)</f>
        <v/>
      </c>
      <c r="K205" s="38" t="str">
        <f aca="false">IF($A205="","",SUMIFS(Payments!$G$6:$G$1005,Payments!$C$6:$C$1005,$A205))</f>
        <v/>
      </c>
      <c r="L205" s="38" t="str">
        <f aca="false">IF($A205="","",ROUND(J205-K205,2))</f>
        <v/>
      </c>
      <c r="M205" s="39" t="str">
        <f aca="true">IF($A205="","",IF(OR(L205&lt;=0,F205=""),0,MAX(0,TODAY()-F205)))</f>
        <v/>
      </c>
      <c r="N205" s="8" t="str">
        <f aca="false">IF($A205="","",IF(J205&lt;=0,"Draft",IF(L205&lt;=0,"Paid",IF(M205&gt;0,"Overdue",IF(K205&gt;0,"Part-Paid","Unpaid")))))</f>
        <v/>
      </c>
      <c r="O205" s="7"/>
    </row>
    <row r="206" customFormat="false" ht="15" hidden="false" customHeight="false" outlineLevel="0" collapsed="false">
      <c r="A206" s="7"/>
      <c r="B206" s="40"/>
      <c r="C206" s="7"/>
      <c r="D206" s="8" t="str">
        <f aca="false">IF($A206="","",IFERROR(INDEX(Customers!$B$6:$B$205,MATCH($C206,Customers!$A$6:$A$205,0)),"Unknown customer"))</f>
        <v/>
      </c>
      <c r="E206" s="39" t="str">
        <f aca="false">IF($A206="","",IFERROR(IF(INDEX(Customers!$G$6:$G$205,MATCH($C206,Customers!$A$6:$A$205,0))="",Setup!$B$26,INDEX(Customers!$G$6:$G$205,MATCH($C206,Customers!$A$6:$A$205,0))),Setup!$B$26))</f>
        <v/>
      </c>
      <c r="F206" s="41" t="str">
        <f aca="false">IF(OR($A206="",$B206=""),"",$B206+$E206)</f>
        <v/>
      </c>
      <c r="G206" s="38" t="str">
        <f aca="false">IF($A206="","",SUMIFS('Line Items'!$E$6:$E$1505,'Line Items'!$A$6:$A$1505,$A206))</f>
        <v/>
      </c>
      <c r="H206" s="42"/>
      <c r="I206" s="38" t="str">
        <f aca="false">IF($A206="","",ROUND((G206-N(H206))*Setup!$B$28,2))</f>
        <v/>
      </c>
      <c r="J206" s="38" t="str">
        <f aca="false">IF($A206="","",G206-N(H206)+I206)</f>
        <v/>
      </c>
      <c r="K206" s="38" t="str">
        <f aca="false">IF($A206="","",SUMIFS(Payments!$G$6:$G$1005,Payments!$C$6:$C$1005,$A206))</f>
        <v/>
      </c>
      <c r="L206" s="38" t="str">
        <f aca="false">IF($A206="","",ROUND(J206-K206,2))</f>
        <v/>
      </c>
      <c r="M206" s="39" t="str">
        <f aca="true">IF($A206="","",IF(OR(L206&lt;=0,F206=""),0,MAX(0,TODAY()-F206)))</f>
        <v/>
      </c>
      <c r="N206" s="8" t="str">
        <f aca="false">IF($A206="","",IF(J206&lt;=0,"Draft",IF(L206&lt;=0,"Paid",IF(M206&gt;0,"Overdue",IF(K206&gt;0,"Part-Paid","Unpaid")))))</f>
        <v/>
      </c>
      <c r="O206" s="7"/>
    </row>
    <row r="207" customFormat="false" ht="15" hidden="false" customHeight="false" outlineLevel="0" collapsed="false">
      <c r="A207" s="7"/>
      <c r="B207" s="40"/>
      <c r="C207" s="7"/>
      <c r="D207" s="8" t="str">
        <f aca="false">IF($A207="","",IFERROR(INDEX(Customers!$B$6:$B$205,MATCH($C207,Customers!$A$6:$A$205,0)),"Unknown customer"))</f>
        <v/>
      </c>
      <c r="E207" s="39" t="str">
        <f aca="false">IF($A207="","",IFERROR(IF(INDEX(Customers!$G$6:$G$205,MATCH($C207,Customers!$A$6:$A$205,0))="",Setup!$B$26,INDEX(Customers!$G$6:$G$205,MATCH($C207,Customers!$A$6:$A$205,0))),Setup!$B$26))</f>
        <v/>
      </c>
      <c r="F207" s="41" t="str">
        <f aca="false">IF(OR($A207="",$B207=""),"",$B207+$E207)</f>
        <v/>
      </c>
      <c r="G207" s="38" t="str">
        <f aca="false">IF($A207="","",SUMIFS('Line Items'!$E$6:$E$1505,'Line Items'!$A$6:$A$1505,$A207))</f>
        <v/>
      </c>
      <c r="H207" s="42"/>
      <c r="I207" s="38" t="str">
        <f aca="false">IF($A207="","",ROUND((G207-N(H207))*Setup!$B$28,2))</f>
        <v/>
      </c>
      <c r="J207" s="38" t="str">
        <f aca="false">IF($A207="","",G207-N(H207)+I207)</f>
        <v/>
      </c>
      <c r="K207" s="38" t="str">
        <f aca="false">IF($A207="","",SUMIFS(Payments!$G$6:$G$1005,Payments!$C$6:$C$1005,$A207))</f>
        <v/>
      </c>
      <c r="L207" s="38" t="str">
        <f aca="false">IF($A207="","",ROUND(J207-K207,2))</f>
        <v/>
      </c>
      <c r="M207" s="39" t="str">
        <f aca="true">IF($A207="","",IF(OR(L207&lt;=0,F207=""),0,MAX(0,TODAY()-F207)))</f>
        <v/>
      </c>
      <c r="N207" s="8" t="str">
        <f aca="false">IF($A207="","",IF(J207&lt;=0,"Draft",IF(L207&lt;=0,"Paid",IF(M207&gt;0,"Overdue",IF(K207&gt;0,"Part-Paid","Unpaid")))))</f>
        <v/>
      </c>
      <c r="O207" s="7"/>
    </row>
    <row r="208" customFormat="false" ht="15" hidden="false" customHeight="false" outlineLevel="0" collapsed="false">
      <c r="A208" s="7"/>
      <c r="B208" s="40"/>
      <c r="C208" s="7"/>
      <c r="D208" s="8" t="str">
        <f aca="false">IF($A208="","",IFERROR(INDEX(Customers!$B$6:$B$205,MATCH($C208,Customers!$A$6:$A$205,0)),"Unknown customer"))</f>
        <v/>
      </c>
      <c r="E208" s="39" t="str">
        <f aca="false">IF($A208="","",IFERROR(IF(INDEX(Customers!$G$6:$G$205,MATCH($C208,Customers!$A$6:$A$205,0))="",Setup!$B$26,INDEX(Customers!$G$6:$G$205,MATCH($C208,Customers!$A$6:$A$205,0))),Setup!$B$26))</f>
        <v/>
      </c>
      <c r="F208" s="41" t="str">
        <f aca="false">IF(OR($A208="",$B208=""),"",$B208+$E208)</f>
        <v/>
      </c>
      <c r="G208" s="38" t="str">
        <f aca="false">IF($A208="","",SUMIFS('Line Items'!$E$6:$E$1505,'Line Items'!$A$6:$A$1505,$A208))</f>
        <v/>
      </c>
      <c r="H208" s="42"/>
      <c r="I208" s="38" t="str">
        <f aca="false">IF($A208="","",ROUND((G208-N(H208))*Setup!$B$28,2))</f>
        <v/>
      </c>
      <c r="J208" s="38" t="str">
        <f aca="false">IF($A208="","",G208-N(H208)+I208)</f>
        <v/>
      </c>
      <c r="K208" s="38" t="str">
        <f aca="false">IF($A208="","",SUMIFS(Payments!$G$6:$G$1005,Payments!$C$6:$C$1005,$A208))</f>
        <v/>
      </c>
      <c r="L208" s="38" t="str">
        <f aca="false">IF($A208="","",ROUND(J208-K208,2))</f>
        <v/>
      </c>
      <c r="M208" s="39" t="str">
        <f aca="true">IF($A208="","",IF(OR(L208&lt;=0,F208=""),0,MAX(0,TODAY()-F208)))</f>
        <v/>
      </c>
      <c r="N208" s="8" t="str">
        <f aca="false">IF($A208="","",IF(J208&lt;=0,"Draft",IF(L208&lt;=0,"Paid",IF(M208&gt;0,"Overdue",IF(K208&gt;0,"Part-Paid","Unpaid")))))</f>
        <v/>
      </c>
      <c r="O208" s="7"/>
    </row>
    <row r="209" customFormat="false" ht="15" hidden="false" customHeight="false" outlineLevel="0" collapsed="false">
      <c r="A209" s="7"/>
      <c r="B209" s="40"/>
      <c r="C209" s="7"/>
      <c r="D209" s="8" t="str">
        <f aca="false">IF($A209="","",IFERROR(INDEX(Customers!$B$6:$B$205,MATCH($C209,Customers!$A$6:$A$205,0)),"Unknown customer"))</f>
        <v/>
      </c>
      <c r="E209" s="39" t="str">
        <f aca="false">IF($A209="","",IFERROR(IF(INDEX(Customers!$G$6:$G$205,MATCH($C209,Customers!$A$6:$A$205,0))="",Setup!$B$26,INDEX(Customers!$G$6:$G$205,MATCH($C209,Customers!$A$6:$A$205,0))),Setup!$B$26))</f>
        <v/>
      </c>
      <c r="F209" s="41" t="str">
        <f aca="false">IF(OR($A209="",$B209=""),"",$B209+$E209)</f>
        <v/>
      </c>
      <c r="G209" s="38" t="str">
        <f aca="false">IF($A209="","",SUMIFS('Line Items'!$E$6:$E$1505,'Line Items'!$A$6:$A$1505,$A209))</f>
        <v/>
      </c>
      <c r="H209" s="42"/>
      <c r="I209" s="38" t="str">
        <f aca="false">IF($A209="","",ROUND((G209-N(H209))*Setup!$B$28,2))</f>
        <v/>
      </c>
      <c r="J209" s="38" t="str">
        <f aca="false">IF($A209="","",G209-N(H209)+I209)</f>
        <v/>
      </c>
      <c r="K209" s="38" t="str">
        <f aca="false">IF($A209="","",SUMIFS(Payments!$G$6:$G$1005,Payments!$C$6:$C$1005,$A209))</f>
        <v/>
      </c>
      <c r="L209" s="38" t="str">
        <f aca="false">IF($A209="","",ROUND(J209-K209,2))</f>
        <v/>
      </c>
      <c r="M209" s="39" t="str">
        <f aca="true">IF($A209="","",IF(OR(L209&lt;=0,F209=""),0,MAX(0,TODAY()-F209)))</f>
        <v/>
      </c>
      <c r="N209" s="8" t="str">
        <f aca="false">IF($A209="","",IF(J209&lt;=0,"Draft",IF(L209&lt;=0,"Paid",IF(M209&gt;0,"Overdue",IF(K209&gt;0,"Part-Paid","Unpaid")))))</f>
        <v/>
      </c>
      <c r="O209" s="7"/>
    </row>
    <row r="210" customFormat="false" ht="15" hidden="false" customHeight="false" outlineLevel="0" collapsed="false">
      <c r="A210" s="7"/>
      <c r="B210" s="40"/>
      <c r="C210" s="7"/>
      <c r="D210" s="8" t="str">
        <f aca="false">IF($A210="","",IFERROR(INDEX(Customers!$B$6:$B$205,MATCH($C210,Customers!$A$6:$A$205,0)),"Unknown customer"))</f>
        <v/>
      </c>
      <c r="E210" s="39" t="str">
        <f aca="false">IF($A210="","",IFERROR(IF(INDEX(Customers!$G$6:$G$205,MATCH($C210,Customers!$A$6:$A$205,0))="",Setup!$B$26,INDEX(Customers!$G$6:$G$205,MATCH($C210,Customers!$A$6:$A$205,0))),Setup!$B$26))</f>
        <v/>
      </c>
      <c r="F210" s="41" t="str">
        <f aca="false">IF(OR($A210="",$B210=""),"",$B210+$E210)</f>
        <v/>
      </c>
      <c r="G210" s="38" t="str">
        <f aca="false">IF($A210="","",SUMIFS('Line Items'!$E$6:$E$1505,'Line Items'!$A$6:$A$1505,$A210))</f>
        <v/>
      </c>
      <c r="H210" s="42"/>
      <c r="I210" s="38" t="str">
        <f aca="false">IF($A210="","",ROUND((G210-N(H210))*Setup!$B$28,2))</f>
        <v/>
      </c>
      <c r="J210" s="38" t="str">
        <f aca="false">IF($A210="","",G210-N(H210)+I210)</f>
        <v/>
      </c>
      <c r="K210" s="38" t="str">
        <f aca="false">IF($A210="","",SUMIFS(Payments!$G$6:$G$1005,Payments!$C$6:$C$1005,$A210))</f>
        <v/>
      </c>
      <c r="L210" s="38" t="str">
        <f aca="false">IF($A210="","",ROUND(J210-K210,2))</f>
        <v/>
      </c>
      <c r="M210" s="39" t="str">
        <f aca="true">IF($A210="","",IF(OR(L210&lt;=0,F210=""),0,MAX(0,TODAY()-F210)))</f>
        <v/>
      </c>
      <c r="N210" s="8" t="str">
        <f aca="false">IF($A210="","",IF(J210&lt;=0,"Draft",IF(L210&lt;=0,"Paid",IF(M210&gt;0,"Overdue",IF(K210&gt;0,"Part-Paid","Unpaid")))))</f>
        <v/>
      </c>
      <c r="O210" s="7"/>
    </row>
    <row r="211" customFormat="false" ht="15" hidden="false" customHeight="false" outlineLevel="0" collapsed="false">
      <c r="A211" s="7"/>
      <c r="B211" s="40"/>
      <c r="C211" s="7"/>
      <c r="D211" s="8" t="str">
        <f aca="false">IF($A211="","",IFERROR(INDEX(Customers!$B$6:$B$205,MATCH($C211,Customers!$A$6:$A$205,0)),"Unknown customer"))</f>
        <v/>
      </c>
      <c r="E211" s="39" t="str">
        <f aca="false">IF($A211="","",IFERROR(IF(INDEX(Customers!$G$6:$G$205,MATCH($C211,Customers!$A$6:$A$205,0))="",Setup!$B$26,INDEX(Customers!$G$6:$G$205,MATCH($C211,Customers!$A$6:$A$205,0))),Setup!$B$26))</f>
        <v/>
      </c>
      <c r="F211" s="41" t="str">
        <f aca="false">IF(OR($A211="",$B211=""),"",$B211+$E211)</f>
        <v/>
      </c>
      <c r="G211" s="38" t="str">
        <f aca="false">IF($A211="","",SUMIFS('Line Items'!$E$6:$E$1505,'Line Items'!$A$6:$A$1505,$A211))</f>
        <v/>
      </c>
      <c r="H211" s="42"/>
      <c r="I211" s="38" t="str">
        <f aca="false">IF($A211="","",ROUND((G211-N(H211))*Setup!$B$28,2))</f>
        <v/>
      </c>
      <c r="J211" s="38" t="str">
        <f aca="false">IF($A211="","",G211-N(H211)+I211)</f>
        <v/>
      </c>
      <c r="K211" s="38" t="str">
        <f aca="false">IF($A211="","",SUMIFS(Payments!$G$6:$G$1005,Payments!$C$6:$C$1005,$A211))</f>
        <v/>
      </c>
      <c r="L211" s="38" t="str">
        <f aca="false">IF($A211="","",ROUND(J211-K211,2))</f>
        <v/>
      </c>
      <c r="M211" s="39" t="str">
        <f aca="true">IF($A211="","",IF(OR(L211&lt;=0,F211=""),0,MAX(0,TODAY()-F211)))</f>
        <v/>
      </c>
      <c r="N211" s="8" t="str">
        <f aca="false">IF($A211="","",IF(J211&lt;=0,"Draft",IF(L211&lt;=0,"Paid",IF(M211&gt;0,"Overdue",IF(K211&gt;0,"Part-Paid","Unpaid")))))</f>
        <v/>
      </c>
      <c r="O211" s="7"/>
    </row>
    <row r="212" customFormat="false" ht="15" hidden="false" customHeight="false" outlineLevel="0" collapsed="false">
      <c r="A212" s="7"/>
      <c r="B212" s="40"/>
      <c r="C212" s="7"/>
      <c r="D212" s="8" t="str">
        <f aca="false">IF($A212="","",IFERROR(INDEX(Customers!$B$6:$B$205,MATCH($C212,Customers!$A$6:$A$205,0)),"Unknown customer"))</f>
        <v/>
      </c>
      <c r="E212" s="39" t="str">
        <f aca="false">IF($A212="","",IFERROR(IF(INDEX(Customers!$G$6:$G$205,MATCH($C212,Customers!$A$6:$A$205,0))="",Setup!$B$26,INDEX(Customers!$G$6:$G$205,MATCH($C212,Customers!$A$6:$A$205,0))),Setup!$B$26))</f>
        <v/>
      </c>
      <c r="F212" s="41" t="str">
        <f aca="false">IF(OR($A212="",$B212=""),"",$B212+$E212)</f>
        <v/>
      </c>
      <c r="G212" s="38" t="str">
        <f aca="false">IF($A212="","",SUMIFS('Line Items'!$E$6:$E$1505,'Line Items'!$A$6:$A$1505,$A212))</f>
        <v/>
      </c>
      <c r="H212" s="42"/>
      <c r="I212" s="38" t="str">
        <f aca="false">IF($A212="","",ROUND((G212-N(H212))*Setup!$B$28,2))</f>
        <v/>
      </c>
      <c r="J212" s="38" t="str">
        <f aca="false">IF($A212="","",G212-N(H212)+I212)</f>
        <v/>
      </c>
      <c r="K212" s="38" t="str">
        <f aca="false">IF($A212="","",SUMIFS(Payments!$G$6:$G$1005,Payments!$C$6:$C$1005,$A212))</f>
        <v/>
      </c>
      <c r="L212" s="38" t="str">
        <f aca="false">IF($A212="","",ROUND(J212-K212,2))</f>
        <v/>
      </c>
      <c r="M212" s="39" t="str">
        <f aca="true">IF($A212="","",IF(OR(L212&lt;=0,F212=""),0,MAX(0,TODAY()-F212)))</f>
        <v/>
      </c>
      <c r="N212" s="8" t="str">
        <f aca="false">IF($A212="","",IF(J212&lt;=0,"Draft",IF(L212&lt;=0,"Paid",IF(M212&gt;0,"Overdue",IF(K212&gt;0,"Part-Paid","Unpaid")))))</f>
        <v/>
      </c>
      <c r="O212" s="7"/>
    </row>
    <row r="213" customFormat="false" ht="15" hidden="false" customHeight="false" outlineLevel="0" collapsed="false">
      <c r="A213" s="7"/>
      <c r="B213" s="40"/>
      <c r="C213" s="7"/>
      <c r="D213" s="8" t="str">
        <f aca="false">IF($A213="","",IFERROR(INDEX(Customers!$B$6:$B$205,MATCH($C213,Customers!$A$6:$A$205,0)),"Unknown customer"))</f>
        <v/>
      </c>
      <c r="E213" s="39" t="str">
        <f aca="false">IF($A213="","",IFERROR(IF(INDEX(Customers!$G$6:$G$205,MATCH($C213,Customers!$A$6:$A$205,0))="",Setup!$B$26,INDEX(Customers!$G$6:$G$205,MATCH($C213,Customers!$A$6:$A$205,0))),Setup!$B$26))</f>
        <v/>
      </c>
      <c r="F213" s="41" t="str">
        <f aca="false">IF(OR($A213="",$B213=""),"",$B213+$E213)</f>
        <v/>
      </c>
      <c r="G213" s="38" t="str">
        <f aca="false">IF($A213="","",SUMIFS('Line Items'!$E$6:$E$1505,'Line Items'!$A$6:$A$1505,$A213))</f>
        <v/>
      </c>
      <c r="H213" s="42"/>
      <c r="I213" s="38" t="str">
        <f aca="false">IF($A213="","",ROUND((G213-N(H213))*Setup!$B$28,2))</f>
        <v/>
      </c>
      <c r="J213" s="38" t="str">
        <f aca="false">IF($A213="","",G213-N(H213)+I213)</f>
        <v/>
      </c>
      <c r="K213" s="38" t="str">
        <f aca="false">IF($A213="","",SUMIFS(Payments!$G$6:$G$1005,Payments!$C$6:$C$1005,$A213))</f>
        <v/>
      </c>
      <c r="L213" s="38" t="str">
        <f aca="false">IF($A213="","",ROUND(J213-K213,2))</f>
        <v/>
      </c>
      <c r="M213" s="39" t="str">
        <f aca="true">IF($A213="","",IF(OR(L213&lt;=0,F213=""),0,MAX(0,TODAY()-F213)))</f>
        <v/>
      </c>
      <c r="N213" s="8" t="str">
        <f aca="false">IF($A213="","",IF(J213&lt;=0,"Draft",IF(L213&lt;=0,"Paid",IF(M213&gt;0,"Overdue",IF(K213&gt;0,"Part-Paid","Unpaid")))))</f>
        <v/>
      </c>
      <c r="O213" s="7"/>
    </row>
    <row r="214" customFormat="false" ht="15" hidden="false" customHeight="false" outlineLevel="0" collapsed="false">
      <c r="A214" s="7"/>
      <c r="B214" s="40"/>
      <c r="C214" s="7"/>
      <c r="D214" s="8" t="str">
        <f aca="false">IF($A214="","",IFERROR(INDEX(Customers!$B$6:$B$205,MATCH($C214,Customers!$A$6:$A$205,0)),"Unknown customer"))</f>
        <v/>
      </c>
      <c r="E214" s="39" t="str">
        <f aca="false">IF($A214="","",IFERROR(IF(INDEX(Customers!$G$6:$G$205,MATCH($C214,Customers!$A$6:$A$205,0))="",Setup!$B$26,INDEX(Customers!$G$6:$G$205,MATCH($C214,Customers!$A$6:$A$205,0))),Setup!$B$26))</f>
        <v/>
      </c>
      <c r="F214" s="41" t="str">
        <f aca="false">IF(OR($A214="",$B214=""),"",$B214+$E214)</f>
        <v/>
      </c>
      <c r="G214" s="38" t="str">
        <f aca="false">IF($A214="","",SUMIFS('Line Items'!$E$6:$E$1505,'Line Items'!$A$6:$A$1505,$A214))</f>
        <v/>
      </c>
      <c r="H214" s="42"/>
      <c r="I214" s="38" t="str">
        <f aca="false">IF($A214="","",ROUND((G214-N(H214))*Setup!$B$28,2))</f>
        <v/>
      </c>
      <c r="J214" s="38" t="str">
        <f aca="false">IF($A214="","",G214-N(H214)+I214)</f>
        <v/>
      </c>
      <c r="K214" s="38" t="str">
        <f aca="false">IF($A214="","",SUMIFS(Payments!$G$6:$G$1005,Payments!$C$6:$C$1005,$A214))</f>
        <v/>
      </c>
      <c r="L214" s="38" t="str">
        <f aca="false">IF($A214="","",ROUND(J214-K214,2))</f>
        <v/>
      </c>
      <c r="M214" s="39" t="str">
        <f aca="true">IF($A214="","",IF(OR(L214&lt;=0,F214=""),0,MAX(0,TODAY()-F214)))</f>
        <v/>
      </c>
      <c r="N214" s="8" t="str">
        <f aca="false">IF($A214="","",IF(J214&lt;=0,"Draft",IF(L214&lt;=0,"Paid",IF(M214&gt;0,"Overdue",IF(K214&gt;0,"Part-Paid","Unpaid")))))</f>
        <v/>
      </c>
      <c r="O214" s="7"/>
    </row>
    <row r="215" customFormat="false" ht="15" hidden="false" customHeight="false" outlineLevel="0" collapsed="false">
      <c r="A215" s="7"/>
      <c r="B215" s="40"/>
      <c r="C215" s="7"/>
      <c r="D215" s="8" t="str">
        <f aca="false">IF($A215="","",IFERROR(INDEX(Customers!$B$6:$B$205,MATCH($C215,Customers!$A$6:$A$205,0)),"Unknown customer"))</f>
        <v/>
      </c>
      <c r="E215" s="39" t="str">
        <f aca="false">IF($A215="","",IFERROR(IF(INDEX(Customers!$G$6:$G$205,MATCH($C215,Customers!$A$6:$A$205,0))="",Setup!$B$26,INDEX(Customers!$G$6:$G$205,MATCH($C215,Customers!$A$6:$A$205,0))),Setup!$B$26))</f>
        <v/>
      </c>
      <c r="F215" s="41" t="str">
        <f aca="false">IF(OR($A215="",$B215=""),"",$B215+$E215)</f>
        <v/>
      </c>
      <c r="G215" s="38" t="str">
        <f aca="false">IF($A215="","",SUMIFS('Line Items'!$E$6:$E$1505,'Line Items'!$A$6:$A$1505,$A215))</f>
        <v/>
      </c>
      <c r="H215" s="42"/>
      <c r="I215" s="38" t="str">
        <f aca="false">IF($A215="","",ROUND((G215-N(H215))*Setup!$B$28,2))</f>
        <v/>
      </c>
      <c r="J215" s="38" t="str">
        <f aca="false">IF($A215="","",G215-N(H215)+I215)</f>
        <v/>
      </c>
      <c r="K215" s="38" t="str">
        <f aca="false">IF($A215="","",SUMIFS(Payments!$G$6:$G$1005,Payments!$C$6:$C$1005,$A215))</f>
        <v/>
      </c>
      <c r="L215" s="38" t="str">
        <f aca="false">IF($A215="","",ROUND(J215-K215,2))</f>
        <v/>
      </c>
      <c r="M215" s="39" t="str">
        <f aca="true">IF($A215="","",IF(OR(L215&lt;=0,F215=""),0,MAX(0,TODAY()-F215)))</f>
        <v/>
      </c>
      <c r="N215" s="8" t="str">
        <f aca="false">IF($A215="","",IF(J215&lt;=0,"Draft",IF(L215&lt;=0,"Paid",IF(M215&gt;0,"Overdue",IF(K215&gt;0,"Part-Paid","Unpaid")))))</f>
        <v/>
      </c>
      <c r="O215" s="7"/>
    </row>
    <row r="216" customFormat="false" ht="15" hidden="false" customHeight="false" outlineLevel="0" collapsed="false">
      <c r="A216" s="7"/>
      <c r="B216" s="40"/>
      <c r="C216" s="7"/>
      <c r="D216" s="8" t="str">
        <f aca="false">IF($A216="","",IFERROR(INDEX(Customers!$B$6:$B$205,MATCH($C216,Customers!$A$6:$A$205,0)),"Unknown customer"))</f>
        <v/>
      </c>
      <c r="E216" s="39" t="str">
        <f aca="false">IF($A216="","",IFERROR(IF(INDEX(Customers!$G$6:$G$205,MATCH($C216,Customers!$A$6:$A$205,0))="",Setup!$B$26,INDEX(Customers!$G$6:$G$205,MATCH($C216,Customers!$A$6:$A$205,0))),Setup!$B$26))</f>
        <v/>
      </c>
      <c r="F216" s="41" t="str">
        <f aca="false">IF(OR($A216="",$B216=""),"",$B216+$E216)</f>
        <v/>
      </c>
      <c r="G216" s="38" t="str">
        <f aca="false">IF($A216="","",SUMIFS('Line Items'!$E$6:$E$1505,'Line Items'!$A$6:$A$1505,$A216))</f>
        <v/>
      </c>
      <c r="H216" s="42"/>
      <c r="I216" s="38" t="str">
        <f aca="false">IF($A216="","",ROUND((G216-N(H216))*Setup!$B$28,2))</f>
        <v/>
      </c>
      <c r="J216" s="38" t="str">
        <f aca="false">IF($A216="","",G216-N(H216)+I216)</f>
        <v/>
      </c>
      <c r="K216" s="38" t="str">
        <f aca="false">IF($A216="","",SUMIFS(Payments!$G$6:$G$1005,Payments!$C$6:$C$1005,$A216))</f>
        <v/>
      </c>
      <c r="L216" s="38" t="str">
        <f aca="false">IF($A216="","",ROUND(J216-K216,2))</f>
        <v/>
      </c>
      <c r="M216" s="39" t="str">
        <f aca="true">IF($A216="","",IF(OR(L216&lt;=0,F216=""),0,MAX(0,TODAY()-F216)))</f>
        <v/>
      </c>
      <c r="N216" s="8" t="str">
        <f aca="false">IF($A216="","",IF(J216&lt;=0,"Draft",IF(L216&lt;=0,"Paid",IF(M216&gt;0,"Overdue",IF(K216&gt;0,"Part-Paid","Unpaid")))))</f>
        <v/>
      </c>
      <c r="O216" s="7"/>
    </row>
    <row r="217" customFormat="false" ht="15" hidden="false" customHeight="false" outlineLevel="0" collapsed="false">
      <c r="A217" s="7"/>
      <c r="B217" s="40"/>
      <c r="C217" s="7"/>
      <c r="D217" s="8" t="str">
        <f aca="false">IF($A217="","",IFERROR(INDEX(Customers!$B$6:$B$205,MATCH($C217,Customers!$A$6:$A$205,0)),"Unknown customer"))</f>
        <v/>
      </c>
      <c r="E217" s="39" t="str">
        <f aca="false">IF($A217="","",IFERROR(IF(INDEX(Customers!$G$6:$G$205,MATCH($C217,Customers!$A$6:$A$205,0))="",Setup!$B$26,INDEX(Customers!$G$6:$G$205,MATCH($C217,Customers!$A$6:$A$205,0))),Setup!$B$26))</f>
        <v/>
      </c>
      <c r="F217" s="41" t="str">
        <f aca="false">IF(OR($A217="",$B217=""),"",$B217+$E217)</f>
        <v/>
      </c>
      <c r="G217" s="38" t="str">
        <f aca="false">IF($A217="","",SUMIFS('Line Items'!$E$6:$E$1505,'Line Items'!$A$6:$A$1505,$A217))</f>
        <v/>
      </c>
      <c r="H217" s="42"/>
      <c r="I217" s="38" t="str">
        <f aca="false">IF($A217="","",ROUND((G217-N(H217))*Setup!$B$28,2))</f>
        <v/>
      </c>
      <c r="J217" s="38" t="str">
        <f aca="false">IF($A217="","",G217-N(H217)+I217)</f>
        <v/>
      </c>
      <c r="K217" s="38" t="str">
        <f aca="false">IF($A217="","",SUMIFS(Payments!$G$6:$G$1005,Payments!$C$6:$C$1005,$A217))</f>
        <v/>
      </c>
      <c r="L217" s="38" t="str">
        <f aca="false">IF($A217="","",ROUND(J217-K217,2))</f>
        <v/>
      </c>
      <c r="M217" s="39" t="str">
        <f aca="true">IF($A217="","",IF(OR(L217&lt;=0,F217=""),0,MAX(0,TODAY()-F217)))</f>
        <v/>
      </c>
      <c r="N217" s="8" t="str">
        <f aca="false">IF($A217="","",IF(J217&lt;=0,"Draft",IF(L217&lt;=0,"Paid",IF(M217&gt;0,"Overdue",IF(K217&gt;0,"Part-Paid","Unpaid")))))</f>
        <v/>
      </c>
      <c r="O217" s="7"/>
    </row>
    <row r="218" customFormat="false" ht="15" hidden="false" customHeight="false" outlineLevel="0" collapsed="false">
      <c r="A218" s="7"/>
      <c r="B218" s="40"/>
      <c r="C218" s="7"/>
      <c r="D218" s="8" t="str">
        <f aca="false">IF($A218="","",IFERROR(INDEX(Customers!$B$6:$B$205,MATCH($C218,Customers!$A$6:$A$205,0)),"Unknown customer"))</f>
        <v/>
      </c>
      <c r="E218" s="39" t="str">
        <f aca="false">IF($A218="","",IFERROR(IF(INDEX(Customers!$G$6:$G$205,MATCH($C218,Customers!$A$6:$A$205,0))="",Setup!$B$26,INDEX(Customers!$G$6:$G$205,MATCH($C218,Customers!$A$6:$A$205,0))),Setup!$B$26))</f>
        <v/>
      </c>
      <c r="F218" s="41" t="str">
        <f aca="false">IF(OR($A218="",$B218=""),"",$B218+$E218)</f>
        <v/>
      </c>
      <c r="G218" s="38" t="str">
        <f aca="false">IF($A218="","",SUMIFS('Line Items'!$E$6:$E$1505,'Line Items'!$A$6:$A$1505,$A218))</f>
        <v/>
      </c>
      <c r="H218" s="42"/>
      <c r="I218" s="38" t="str">
        <f aca="false">IF($A218="","",ROUND((G218-N(H218))*Setup!$B$28,2))</f>
        <v/>
      </c>
      <c r="J218" s="38" t="str">
        <f aca="false">IF($A218="","",G218-N(H218)+I218)</f>
        <v/>
      </c>
      <c r="K218" s="38" t="str">
        <f aca="false">IF($A218="","",SUMIFS(Payments!$G$6:$G$1005,Payments!$C$6:$C$1005,$A218))</f>
        <v/>
      </c>
      <c r="L218" s="38" t="str">
        <f aca="false">IF($A218="","",ROUND(J218-K218,2))</f>
        <v/>
      </c>
      <c r="M218" s="39" t="str">
        <f aca="true">IF($A218="","",IF(OR(L218&lt;=0,F218=""),0,MAX(0,TODAY()-F218)))</f>
        <v/>
      </c>
      <c r="N218" s="8" t="str">
        <f aca="false">IF($A218="","",IF(J218&lt;=0,"Draft",IF(L218&lt;=0,"Paid",IF(M218&gt;0,"Overdue",IF(K218&gt;0,"Part-Paid","Unpaid")))))</f>
        <v/>
      </c>
      <c r="O218" s="7"/>
    </row>
    <row r="219" customFormat="false" ht="15" hidden="false" customHeight="false" outlineLevel="0" collapsed="false">
      <c r="A219" s="7"/>
      <c r="B219" s="40"/>
      <c r="C219" s="7"/>
      <c r="D219" s="8" t="str">
        <f aca="false">IF($A219="","",IFERROR(INDEX(Customers!$B$6:$B$205,MATCH($C219,Customers!$A$6:$A$205,0)),"Unknown customer"))</f>
        <v/>
      </c>
      <c r="E219" s="39" t="str">
        <f aca="false">IF($A219="","",IFERROR(IF(INDEX(Customers!$G$6:$G$205,MATCH($C219,Customers!$A$6:$A$205,0))="",Setup!$B$26,INDEX(Customers!$G$6:$G$205,MATCH($C219,Customers!$A$6:$A$205,0))),Setup!$B$26))</f>
        <v/>
      </c>
      <c r="F219" s="41" t="str">
        <f aca="false">IF(OR($A219="",$B219=""),"",$B219+$E219)</f>
        <v/>
      </c>
      <c r="G219" s="38" t="str">
        <f aca="false">IF($A219="","",SUMIFS('Line Items'!$E$6:$E$1505,'Line Items'!$A$6:$A$1505,$A219))</f>
        <v/>
      </c>
      <c r="H219" s="42"/>
      <c r="I219" s="38" t="str">
        <f aca="false">IF($A219="","",ROUND((G219-N(H219))*Setup!$B$28,2))</f>
        <v/>
      </c>
      <c r="J219" s="38" t="str">
        <f aca="false">IF($A219="","",G219-N(H219)+I219)</f>
        <v/>
      </c>
      <c r="K219" s="38" t="str">
        <f aca="false">IF($A219="","",SUMIFS(Payments!$G$6:$G$1005,Payments!$C$6:$C$1005,$A219))</f>
        <v/>
      </c>
      <c r="L219" s="38" t="str">
        <f aca="false">IF($A219="","",ROUND(J219-K219,2))</f>
        <v/>
      </c>
      <c r="M219" s="39" t="str">
        <f aca="true">IF($A219="","",IF(OR(L219&lt;=0,F219=""),0,MAX(0,TODAY()-F219)))</f>
        <v/>
      </c>
      <c r="N219" s="8" t="str">
        <f aca="false">IF($A219="","",IF(J219&lt;=0,"Draft",IF(L219&lt;=0,"Paid",IF(M219&gt;0,"Overdue",IF(K219&gt;0,"Part-Paid","Unpaid")))))</f>
        <v/>
      </c>
      <c r="O219" s="7"/>
    </row>
    <row r="220" customFormat="false" ht="15" hidden="false" customHeight="false" outlineLevel="0" collapsed="false">
      <c r="A220" s="7"/>
      <c r="B220" s="40"/>
      <c r="C220" s="7"/>
      <c r="D220" s="8" t="str">
        <f aca="false">IF($A220="","",IFERROR(INDEX(Customers!$B$6:$B$205,MATCH($C220,Customers!$A$6:$A$205,0)),"Unknown customer"))</f>
        <v/>
      </c>
      <c r="E220" s="39" t="str">
        <f aca="false">IF($A220="","",IFERROR(IF(INDEX(Customers!$G$6:$G$205,MATCH($C220,Customers!$A$6:$A$205,0))="",Setup!$B$26,INDEX(Customers!$G$6:$G$205,MATCH($C220,Customers!$A$6:$A$205,0))),Setup!$B$26))</f>
        <v/>
      </c>
      <c r="F220" s="41" t="str">
        <f aca="false">IF(OR($A220="",$B220=""),"",$B220+$E220)</f>
        <v/>
      </c>
      <c r="G220" s="38" t="str">
        <f aca="false">IF($A220="","",SUMIFS('Line Items'!$E$6:$E$1505,'Line Items'!$A$6:$A$1505,$A220))</f>
        <v/>
      </c>
      <c r="H220" s="42"/>
      <c r="I220" s="38" t="str">
        <f aca="false">IF($A220="","",ROUND((G220-N(H220))*Setup!$B$28,2))</f>
        <v/>
      </c>
      <c r="J220" s="38" t="str">
        <f aca="false">IF($A220="","",G220-N(H220)+I220)</f>
        <v/>
      </c>
      <c r="K220" s="38" t="str">
        <f aca="false">IF($A220="","",SUMIFS(Payments!$G$6:$G$1005,Payments!$C$6:$C$1005,$A220))</f>
        <v/>
      </c>
      <c r="L220" s="38" t="str">
        <f aca="false">IF($A220="","",ROUND(J220-K220,2))</f>
        <v/>
      </c>
      <c r="M220" s="39" t="str">
        <f aca="true">IF($A220="","",IF(OR(L220&lt;=0,F220=""),0,MAX(0,TODAY()-F220)))</f>
        <v/>
      </c>
      <c r="N220" s="8" t="str">
        <f aca="false">IF($A220="","",IF(J220&lt;=0,"Draft",IF(L220&lt;=0,"Paid",IF(M220&gt;0,"Overdue",IF(K220&gt;0,"Part-Paid","Unpaid")))))</f>
        <v/>
      </c>
      <c r="O220" s="7"/>
    </row>
    <row r="221" customFormat="false" ht="15" hidden="false" customHeight="false" outlineLevel="0" collapsed="false">
      <c r="A221" s="7"/>
      <c r="B221" s="40"/>
      <c r="C221" s="7"/>
      <c r="D221" s="8" t="str">
        <f aca="false">IF($A221="","",IFERROR(INDEX(Customers!$B$6:$B$205,MATCH($C221,Customers!$A$6:$A$205,0)),"Unknown customer"))</f>
        <v/>
      </c>
      <c r="E221" s="39" t="str">
        <f aca="false">IF($A221="","",IFERROR(IF(INDEX(Customers!$G$6:$G$205,MATCH($C221,Customers!$A$6:$A$205,0))="",Setup!$B$26,INDEX(Customers!$G$6:$G$205,MATCH($C221,Customers!$A$6:$A$205,0))),Setup!$B$26))</f>
        <v/>
      </c>
      <c r="F221" s="41" t="str">
        <f aca="false">IF(OR($A221="",$B221=""),"",$B221+$E221)</f>
        <v/>
      </c>
      <c r="G221" s="38" t="str">
        <f aca="false">IF($A221="","",SUMIFS('Line Items'!$E$6:$E$1505,'Line Items'!$A$6:$A$1505,$A221))</f>
        <v/>
      </c>
      <c r="H221" s="42"/>
      <c r="I221" s="38" t="str">
        <f aca="false">IF($A221="","",ROUND((G221-N(H221))*Setup!$B$28,2))</f>
        <v/>
      </c>
      <c r="J221" s="38" t="str">
        <f aca="false">IF($A221="","",G221-N(H221)+I221)</f>
        <v/>
      </c>
      <c r="K221" s="38" t="str">
        <f aca="false">IF($A221="","",SUMIFS(Payments!$G$6:$G$1005,Payments!$C$6:$C$1005,$A221))</f>
        <v/>
      </c>
      <c r="L221" s="38" t="str">
        <f aca="false">IF($A221="","",ROUND(J221-K221,2))</f>
        <v/>
      </c>
      <c r="M221" s="39" t="str">
        <f aca="true">IF($A221="","",IF(OR(L221&lt;=0,F221=""),0,MAX(0,TODAY()-F221)))</f>
        <v/>
      </c>
      <c r="N221" s="8" t="str">
        <f aca="false">IF($A221="","",IF(J221&lt;=0,"Draft",IF(L221&lt;=0,"Paid",IF(M221&gt;0,"Overdue",IF(K221&gt;0,"Part-Paid","Unpaid")))))</f>
        <v/>
      </c>
      <c r="O221" s="7"/>
    </row>
    <row r="222" customFormat="false" ht="15" hidden="false" customHeight="false" outlineLevel="0" collapsed="false">
      <c r="A222" s="7"/>
      <c r="B222" s="40"/>
      <c r="C222" s="7"/>
      <c r="D222" s="8" t="str">
        <f aca="false">IF($A222="","",IFERROR(INDEX(Customers!$B$6:$B$205,MATCH($C222,Customers!$A$6:$A$205,0)),"Unknown customer"))</f>
        <v/>
      </c>
      <c r="E222" s="39" t="str">
        <f aca="false">IF($A222="","",IFERROR(IF(INDEX(Customers!$G$6:$G$205,MATCH($C222,Customers!$A$6:$A$205,0))="",Setup!$B$26,INDEX(Customers!$G$6:$G$205,MATCH($C222,Customers!$A$6:$A$205,0))),Setup!$B$26))</f>
        <v/>
      </c>
      <c r="F222" s="41" t="str">
        <f aca="false">IF(OR($A222="",$B222=""),"",$B222+$E222)</f>
        <v/>
      </c>
      <c r="G222" s="38" t="str">
        <f aca="false">IF($A222="","",SUMIFS('Line Items'!$E$6:$E$1505,'Line Items'!$A$6:$A$1505,$A222))</f>
        <v/>
      </c>
      <c r="H222" s="42"/>
      <c r="I222" s="38" t="str">
        <f aca="false">IF($A222="","",ROUND((G222-N(H222))*Setup!$B$28,2))</f>
        <v/>
      </c>
      <c r="J222" s="38" t="str">
        <f aca="false">IF($A222="","",G222-N(H222)+I222)</f>
        <v/>
      </c>
      <c r="K222" s="38" t="str">
        <f aca="false">IF($A222="","",SUMIFS(Payments!$G$6:$G$1005,Payments!$C$6:$C$1005,$A222))</f>
        <v/>
      </c>
      <c r="L222" s="38" t="str">
        <f aca="false">IF($A222="","",ROUND(J222-K222,2))</f>
        <v/>
      </c>
      <c r="M222" s="39" t="str">
        <f aca="true">IF($A222="","",IF(OR(L222&lt;=0,F222=""),0,MAX(0,TODAY()-F222)))</f>
        <v/>
      </c>
      <c r="N222" s="8" t="str">
        <f aca="false">IF($A222="","",IF(J222&lt;=0,"Draft",IF(L222&lt;=0,"Paid",IF(M222&gt;0,"Overdue",IF(K222&gt;0,"Part-Paid","Unpaid")))))</f>
        <v/>
      </c>
      <c r="O222" s="7"/>
    </row>
    <row r="223" customFormat="false" ht="15" hidden="false" customHeight="false" outlineLevel="0" collapsed="false">
      <c r="A223" s="7"/>
      <c r="B223" s="40"/>
      <c r="C223" s="7"/>
      <c r="D223" s="8" t="str">
        <f aca="false">IF($A223="","",IFERROR(INDEX(Customers!$B$6:$B$205,MATCH($C223,Customers!$A$6:$A$205,0)),"Unknown customer"))</f>
        <v/>
      </c>
      <c r="E223" s="39" t="str">
        <f aca="false">IF($A223="","",IFERROR(IF(INDEX(Customers!$G$6:$G$205,MATCH($C223,Customers!$A$6:$A$205,0))="",Setup!$B$26,INDEX(Customers!$G$6:$G$205,MATCH($C223,Customers!$A$6:$A$205,0))),Setup!$B$26))</f>
        <v/>
      </c>
      <c r="F223" s="41" t="str">
        <f aca="false">IF(OR($A223="",$B223=""),"",$B223+$E223)</f>
        <v/>
      </c>
      <c r="G223" s="38" t="str">
        <f aca="false">IF($A223="","",SUMIFS('Line Items'!$E$6:$E$1505,'Line Items'!$A$6:$A$1505,$A223))</f>
        <v/>
      </c>
      <c r="H223" s="42"/>
      <c r="I223" s="38" t="str">
        <f aca="false">IF($A223="","",ROUND((G223-N(H223))*Setup!$B$28,2))</f>
        <v/>
      </c>
      <c r="J223" s="38" t="str">
        <f aca="false">IF($A223="","",G223-N(H223)+I223)</f>
        <v/>
      </c>
      <c r="K223" s="38" t="str">
        <f aca="false">IF($A223="","",SUMIFS(Payments!$G$6:$G$1005,Payments!$C$6:$C$1005,$A223))</f>
        <v/>
      </c>
      <c r="L223" s="38" t="str">
        <f aca="false">IF($A223="","",ROUND(J223-K223,2))</f>
        <v/>
      </c>
      <c r="M223" s="39" t="str">
        <f aca="true">IF($A223="","",IF(OR(L223&lt;=0,F223=""),0,MAX(0,TODAY()-F223)))</f>
        <v/>
      </c>
      <c r="N223" s="8" t="str">
        <f aca="false">IF($A223="","",IF(J223&lt;=0,"Draft",IF(L223&lt;=0,"Paid",IF(M223&gt;0,"Overdue",IF(K223&gt;0,"Part-Paid","Unpaid")))))</f>
        <v/>
      </c>
      <c r="O223" s="7"/>
    </row>
    <row r="224" customFormat="false" ht="15" hidden="false" customHeight="false" outlineLevel="0" collapsed="false">
      <c r="A224" s="7"/>
      <c r="B224" s="40"/>
      <c r="C224" s="7"/>
      <c r="D224" s="8" t="str">
        <f aca="false">IF($A224="","",IFERROR(INDEX(Customers!$B$6:$B$205,MATCH($C224,Customers!$A$6:$A$205,0)),"Unknown customer"))</f>
        <v/>
      </c>
      <c r="E224" s="39" t="str">
        <f aca="false">IF($A224="","",IFERROR(IF(INDEX(Customers!$G$6:$G$205,MATCH($C224,Customers!$A$6:$A$205,0))="",Setup!$B$26,INDEX(Customers!$G$6:$G$205,MATCH($C224,Customers!$A$6:$A$205,0))),Setup!$B$26))</f>
        <v/>
      </c>
      <c r="F224" s="41" t="str">
        <f aca="false">IF(OR($A224="",$B224=""),"",$B224+$E224)</f>
        <v/>
      </c>
      <c r="G224" s="38" t="str">
        <f aca="false">IF($A224="","",SUMIFS('Line Items'!$E$6:$E$1505,'Line Items'!$A$6:$A$1505,$A224))</f>
        <v/>
      </c>
      <c r="H224" s="42"/>
      <c r="I224" s="38" t="str">
        <f aca="false">IF($A224="","",ROUND((G224-N(H224))*Setup!$B$28,2))</f>
        <v/>
      </c>
      <c r="J224" s="38" t="str">
        <f aca="false">IF($A224="","",G224-N(H224)+I224)</f>
        <v/>
      </c>
      <c r="K224" s="38" t="str">
        <f aca="false">IF($A224="","",SUMIFS(Payments!$G$6:$G$1005,Payments!$C$6:$C$1005,$A224))</f>
        <v/>
      </c>
      <c r="L224" s="38" t="str">
        <f aca="false">IF($A224="","",ROUND(J224-K224,2))</f>
        <v/>
      </c>
      <c r="M224" s="39" t="str">
        <f aca="true">IF($A224="","",IF(OR(L224&lt;=0,F224=""),0,MAX(0,TODAY()-F224)))</f>
        <v/>
      </c>
      <c r="N224" s="8" t="str">
        <f aca="false">IF($A224="","",IF(J224&lt;=0,"Draft",IF(L224&lt;=0,"Paid",IF(M224&gt;0,"Overdue",IF(K224&gt;0,"Part-Paid","Unpaid")))))</f>
        <v/>
      </c>
      <c r="O224" s="7"/>
    </row>
    <row r="225" customFormat="false" ht="15" hidden="false" customHeight="false" outlineLevel="0" collapsed="false">
      <c r="A225" s="7"/>
      <c r="B225" s="40"/>
      <c r="C225" s="7"/>
      <c r="D225" s="8" t="str">
        <f aca="false">IF($A225="","",IFERROR(INDEX(Customers!$B$6:$B$205,MATCH($C225,Customers!$A$6:$A$205,0)),"Unknown customer"))</f>
        <v/>
      </c>
      <c r="E225" s="39" t="str">
        <f aca="false">IF($A225="","",IFERROR(IF(INDEX(Customers!$G$6:$G$205,MATCH($C225,Customers!$A$6:$A$205,0))="",Setup!$B$26,INDEX(Customers!$G$6:$G$205,MATCH($C225,Customers!$A$6:$A$205,0))),Setup!$B$26))</f>
        <v/>
      </c>
      <c r="F225" s="41" t="str">
        <f aca="false">IF(OR($A225="",$B225=""),"",$B225+$E225)</f>
        <v/>
      </c>
      <c r="G225" s="38" t="str">
        <f aca="false">IF($A225="","",SUMIFS('Line Items'!$E$6:$E$1505,'Line Items'!$A$6:$A$1505,$A225))</f>
        <v/>
      </c>
      <c r="H225" s="42"/>
      <c r="I225" s="38" t="str">
        <f aca="false">IF($A225="","",ROUND((G225-N(H225))*Setup!$B$28,2))</f>
        <v/>
      </c>
      <c r="J225" s="38" t="str">
        <f aca="false">IF($A225="","",G225-N(H225)+I225)</f>
        <v/>
      </c>
      <c r="K225" s="38" t="str">
        <f aca="false">IF($A225="","",SUMIFS(Payments!$G$6:$G$1005,Payments!$C$6:$C$1005,$A225))</f>
        <v/>
      </c>
      <c r="L225" s="38" t="str">
        <f aca="false">IF($A225="","",ROUND(J225-K225,2))</f>
        <v/>
      </c>
      <c r="M225" s="39" t="str">
        <f aca="true">IF($A225="","",IF(OR(L225&lt;=0,F225=""),0,MAX(0,TODAY()-F225)))</f>
        <v/>
      </c>
      <c r="N225" s="8" t="str">
        <f aca="false">IF($A225="","",IF(J225&lt;=0,"Draft",IF(L225&lt;=0,"Paid",IF(M225&gt;0,"Overdue",IF(K225&gt;0,"Part-Paid","Unpaid")))))</f>
        <v/>
      </c>
      <c r="O225" s="7"/>
    </row>
    <row r="226" customFormat="false" ht="15" hidden="false" customHeight="false" outlineLevel="0" collapsed="false">
      <c r="A226" s="7"/>
      <c r="B226" s="40"/>
      <c r="C226" s="7"/>
      <c r="D226" s="8" t="str">
        <f aca="false">IF($A226="","",IFERROR(INDEX(Customers!$B$6:$B$205,MATCH($C226,Customers!$A$6:$A$205,0)),"Unknown customer"))</f>
        <v/>
      </c>
      <c r="E226" s="39" t="str">
        <f aca="false">IF($A226="","",IFERROR(IF(INDEX(Customers!$G$6:$G$205,MATCH($C226,Customers!$A$6:$A$205,0))="",Setup!$B$26,INDEX(Customers!$G$6:$G$205,MATCH($C226,Customers!$A$6:$A$205,0))),Setup!$B$26))</f>
        <v/>
      </c>
      <c r="F226" s="41" t="str">
        <f aca="false">IF(OR($A226="",$B226=""),"",$B226+$E226)</f>
        <v/>
      </c>
      <c r="G226" s="38" t="str">
        <f aca="false">IF($A226="","",SUMIFS('Line Items'!$E$6:$E$1505,'Line Items'!$A$6:$A$1505,$A226))</f>
        <v/>
      </c>
      <c r="H226" s="42"/>
      <c r="I226" s="38" t="str">
        <f aca="false">IF($A226="","",ROUND((G226-N(H226))*Setup!$B$28,2))</f>
        <v/>
      </c>
      <c r="J226" s="38" t="str">
        <f aca="false">IF($A226="","",G226-N(H226)+I226)</f>
        <v/>
      </c>
      <c r="K226" s="38" t="str">
        <f aca="false">IF($A226="","",SUMIFS(Payments!$G$6:$G$1005,Payments!$C$6:$C$1005,$A226))</f>
        <v/>
      </c>
      <c r="L226" s="38" t="str">
        <f aca="false">IF($A226="","",ROUND(J226-K226,2))</f>
        <v/>
      </c>
      <c r="M226" s="39" t="str">
        <f aca="true">IF($A226="","",IF(OR(L226&lt;=0,F226=""),0,MAX(0,TODAY()-F226)))</f>
        <v/>
      </c>
      <c r="N226" s="8" t="str">
        <f aca="false">IF($A226="","",IF(J226&lt;=0,"Draft",IF(L226&lt;=0,"Paid",IF(M226&gt;0,"Overdue",IF(K226&gt;0,"Part-Paid","Unpaid")))))</f>
        <v/>
      </c>
      <c r="O226" s="7"/>
    </row>
    <row r="227" customFormat="false" ht="15" hidden="false" customHeight="false" outlineLevel="0" collapsed="false">
      <c r="A227" s="7"/>
      <c r="B227" s="40"/>
      <c r="C227" s="7"/>
      <c r="D227" s="8" t="str">
        <f aca="false">IF($A227="","",IFERROR(INDEX(Customers!$B$6:$B$205,MATCH($C227,Customers!$A$6:$A$205,0)),"Unknown customer"))</f>
        <v/>
      </c>
      <c r="E227" s="39" t="str">
        <f aca="false">IF($A227="","",IFERROR(IF(INDEX(Customers!$G$6:$G$205,MATCH($C227,Customers!$A$6:$A$205,0))="",Setup!$B$26,INDEX(Customers!$G$6:$G$205,MATCH($C227,Customers!$A$6:$A$205,0))),Setup!$B$26))</f>
        <v/>
      </c>
      <c r="F227" s="41" t="str">
        <f aca="false">IF(OR($A227="",$B227=""),"",$B227+$E227)</f>
        <v/>
      </c>
      <c r="G227" s="38" t="str">
        <f aca="false">IF($A227="","",SUMIFS('Line Items'!$E$6:$E$1505,'Line Items'!$A$6:$A$1505,$A227))</f>
        <v/>
      </c>
      <c r="H227" s="42"/>
      <c r="I227" s="38" t="str">
        <f aca="false">IF($A227="","",ROUND((G227-N(H227))*Setup!$B$28,2))</f>
        <v/>
      </c>
      <c r="J227" s="38" t="str">
        <f aca="false">IF($A227="","",G227-N(H227)+I227)</f>
        <v/>
      </c>
      <c r="K227" s="38" t="str">
        <f aca="false">IF($A227="","",SUMIFS(Payments!$G$6:$G$1005,Payments!$C$6:$C$1005,$A227))</f>
        <v/>
      </c>
      <c r="L227" s="38" t="str">
        <f aca="false">IF($A227="","",ROUND(J227-K227,2))</f>
        <v/>
      </c>
      <c r="M227" s="39" t="str">
        <f aca="true">IF($A227="","",IF(OR(L227&lt;=0,F227=""),0,MAX(0,TODAY()-F227)))</f>
        <v/>
      </c>
      <c r="N227" s="8" t="str">
        <f aca="false">IF($A227="","",IF(J227&lt;=0,"Draft",IF(L227&lt;=0,"Paid",IF(M227&gt;0,"Overdue",IF(K227&gt;0,"Part-Paid","Unpaid")))))</f>
        <v/>
      </c>
      <c r="O227" s="7"/>
    </row>
    <row r="228" customFormat="false" ht="15" hidden="false" customHeight="false" outlineLevel="0" collapsed="false">
      <c r="A228" s="7"/>
      <c r="B228" s="40"/>
      <c r="C228" s="7"/>
      <c r="D228" s="8" t="str">
        <f aca="false">IF($A228="","",IFERROR(INDEX(Customers!$B$6:$B$205,MATCH($C228,Customers!$A$6:$A$205,0)),"Unknown customer"))</f>
        <v/>
      </c>
      <c r="E228" s="39" t="str">
        <f aca="false">IF($A228="","",IFERROR(IF(INDEX(Customers!$G$6:$G$205,MATCH($C228,Customers!$A$6:$A$205,0))="",Setup!$B$26,INDEX(Customers!$G$6:$G$205,MATCH($C228,Customers!$A$6:$A$205,0))),Setup!$B$26))</f>
        <v/>
      </c>
      <c r="F228" s="41" t="str">
        <f aca="false">IF(OR($A228="",$B228=""),"",$B228+$E228)</f>
        <v/>
      </c>
      <c r="G228" s="38" t="str">
        <f aca="false">IF($A228="","",SUMIFS('Line Items'!$E$6:$E$1505,'Line Items'!$A$6:$A$1505,$A228))</f>
        <v/>
      </c>
      <c r="H228" s="42"/>
      <c r="I228" s="38" t="str">
        <f aca="false">IF($A228="","",ROUND((G228-N(H228))*Setup!$B$28,2))</f>
        <v/>
      </c>
      <c r="J228" s="38" t="str">
        <f aca="false">IF($A228="","",G228-N(H228)+I228)</f>
        <v/>
      </c>
      <c r="K228" s="38" t="str">
        <f aca="false">IF($A228="","",SUMIFS(Payments!$G$6:$G$1005,Payments!$C$6:$C$1005,$A228))</f>
        <v/>
      </c>
      <c r="L228" s="38" t="str">
        <f aca="false">IF($A228="","",ROUND(J228-K228,2))</f>
        <v/>
      </c>
      <c r="M228" s="39" t="str">
        <f aca="true">IF($A228="","",IF(OR(L228&lt;=0,F228=""),0,MAX(0,TODAY()-F228)))</f>
        <v/>
      </c>
      <c r="N228" s="8" t="str">
        <f aca="false">IF($A228="","",IF(J228&lt;=0,"Draft",IF(L228&lt;=0,"Paid",IF(M228&gt;0,"Overdue",IF(K228&gt;0,"Part-Paid","Unpaid")))))</f>
        <v/>
      </c>
      <c r="O228" s="7"/>
    </row>
    <row r="229" customFormat="false" ht="15" hidden="false" customHeight="false" outlineLevel="0" collapsed="false">
      <c r="A229" s="7"/>
      <c r="B229" s="40"/>
      <c r="C229" s="7"/>
      <c r="D229" s="8" t="str">
        <f aca="false">IF($A229="","",IFERROR(INDEX(Customers!$B$6:$B$205,MATCH($C229,Customers!$A$6:$A$205,0)),"Unknown customer"))</f>
        <v/>
      </c>
      <c r="E229" s="39" t="str">
        <f aca="false">IF($A229="","",IFERROR(IF(INDEX(Customers!$G$6:$G$205,MATCH($C229,Customers!$A$6:$A$205,0))="",Setup!$B$26,INDEX(Customers!$G$6:$G$205,MATCH($C229,Customers!$A$6:$A$205,0))),Setup!$B$26))</f>
        <v/>
      </c>
      <c r="F229" s="41" t="str">
        <f aca="false">IF(OR($A229="",$B229=""),"",$B229+$E229)</f>
        <v/>
      </c>
      <c r="G229" s="38" t="str">
        <f aca="false">IF($A229="","",SUMIFS('Line Items'!$E$6:$E$1505,'Line Items'!$A$6:$A$1505,$A229))</f>
        <v/>
      </c>
      <c r="H229" s="42"/>
      <c r="I229" s="38" t="str">
        <f aca="false">IF($A229="","",ROUND((G229-N(H229))*Setup!$B$28,2))</f>
        <v/>
      </c>
      <c r="J229" s="38" t="str">
        <f aca="false">IF($A229="","",G229-N(H229)+I229)</f>
        <v/>
      </c>
      <c r="K229" s="38" t="str">
        <f aca="false">IF($A229="","",SUMIFS(Payments!$G$6:$G$1005,Payments!$C$6:$C$1005,$A229))</f>
        <v/>
      </c>
      <c r="L229" s="38" t="str">
        <f aca="false">IF($A229="","",ROUND(J229-K229,2))</f>
        <v/>
      </c>
      <c r="M229" s="39" t="str">
        <f aca="true">IF($A229="","",IF(OR(L229&lt;=0,F229=""),0,MAX(0,TODAY()-F229)))</f>
        <v/>
      </c>
      <c r="N229" s="8" t="str">
        <f aca="false">IF($A229="","",IF(J229&lt;=0,"Draft",IF(L229&lt;=0,"Paid",IF(M229&gt;0,"Overdue",IF(K229&gt;0,"Part-Paid","Unpaid")))))</f>
        <v/>
      </c>
      <c r="O229" s="7"/>
    </row>
    <row r="230" customFormat="false" ht="15" hidden="false" customHeight="false" outlineLevel="0" collapsed="false">
      <c r="A230" s="7"/>
      <c r="B230" s="40"/>
      <c r="C230" s="7"/>
      <c r="D230" s="8" t="str">
        <f aca="false">IF($A230="","",IFERROR(INDEX(Customers!$B$6:$B$205,MATCH($C230,Customers!$A$6:$A$205,0)),"Unknown customer"))</f>
        <v/>
      </c>
      <c r="E230" s="39" t="str">
        <f aca="false">IF($A230="","",IFERROR(IF(INDEX(Customers!$G$6:$G$205,MATCH($C230,Customers!$A$6:$A$205,0))="",Setup!$B$26,INDEX(Customers!$G$6:$G$205,MATCH($C230,Customers!$A$6:$A$205,0))),Setup!$B$26))</f>
        <v/>
      </c>
      <c r="F230" s="41" t="str">
        <f aca="false">IF(OR($A230="",$B230=""),"",$B230+$E230)</f>
        <v/>
      </c>
      <c r="G230" s="38" t="str">
        <f aca="false">IF($A230="","",SUMIFS('Line Items'!$E$6:$E$1505,'Line Items'!$A$6:$A$1505,$A230))</f>
        <v/>
      </c>
      <c r="H230" s="42"/>
      <c r="I230" s="38" t="str">
        <f aca="false">IF($A230="","",ROUND((G230-N(H230))*Setup!$B$28,2))</f>
        <v/>
      </c>
      <c r="J230" s="38" t="str">
        <f aca="false">IF($A230="","",G230-N(H230)+I230)</f>
        <v/>
      </c>
      <c r="K230" s="38" t="str">
        <f aca="false">IF($A230="","",SUMIFS(Payments!$G$6:$G$1005,Payments!$C$6:$C$1005,$A230))</f>
        <v/>
      </c>
      <c r="L230" s="38" t="str">
        <f aca="false">IF($A230="","",ROUND(J230-K230,2))</f>
        <v/>
      </c>
      <c r="M230" s="39" t="str">
        <f aca="true">IF($A230="","",IF(OR(L230&lt;=0,F230=""),0,MAX(0,TODAY()-F230)))</f>
        <v/>
      </c>
      <c r="N230" s="8" t="str">
        <f aca="false">IF($A230="","",IF(J230&lt;=0,"Draft",IF(L230&lt;=0,"Paid",IF(M230&gt;0,"Overdue",IF(K230&gt;0,"Part-Paid","Unpaid")))))</f>
        <v/>
      </c>
      <c r="O230" s="7"/>
    </row>
    <row r="231" customFormat="false" ht="15" hidden="false" customHeight="false" outlineLevel="0" collapsed="false">
      <c r="A231" s="7"/>
      <c r="B231" s="40"/>
      <c r="C231" s="7"/>
      <c r="D231" s="8" t="str">
        <f aca="false">IF($A231="","",IFERROR(INDEX(Customers!$B$6:$B$205,MATCH($C231,Customers!$A$6:$A$205,0)),"Unknown customer"))</f>
        <v/>
      </c>
      <c r="E231" s="39" t="str">
        <f aca="false">IF($A231="","",IFERROR(IF(INDEX(Customers!$G$6:$G$205,MATCH($C231,Customers!$A$6:$A$205,0))="",Setup!$B$26,INDEX(Customers!$G$6:$G$205,MATCH($C231,Customers!$A$6:$A$205,0))),Setup!$B$26))</f>
        <v/>
      </c>
      <c r="F231" s="41" t="str">
        <f aca="false">IF(OR($A231="",$B231=""),"",$B231+$E231)</f>
        <v/>
      </c>
      <c r="G231" s="38" t="str">
        <f aca="false">IF($A231="","",SUMIFS('Line Items'!$E$6:$E$1505,'Line Items'!$A$6:$A$1505,$A231))</f>
        <v/>
      </c>
      <c r="H231" s="42"/>
      <c r="I231" s="38" t="str">
        <f aca="false">IF($A231="","",ROUND((G231-N(H231))*Setup!$B$28,2))</f>
        <v/>
      </c>
      <c r="J231" s="38" t="str">
        <f aca="false">IF($A231="","",G231-N(H231)+I231)</f>
        <v/>
      </c>
      <c r="K231" s="38" t="str">
        <f aca="false">IF($A231="","",SUMIFS(Payments!$G$6:$G$1005,Payments!$C$6:$C$1005,$A231))</f>
        <v/>
      </c>
      <c r="L231" s="38" t="str">
        <f aca="false">IF($A231="","",ROUND(J231-K231,2))</f>
        <v/>
      </c>
      <c r="M231" s="39" t="str">
        <f aca="true">IF($A231="","",IF(OR(L231&lt;=0,F231=""),0,MAX(0,TODAY()-F231)))</f>
        <v/>
      </c>
      <c r="N231" s="8" t="str">
        <f aca="false">IF($A231="","",IF(J231&lt;=0,"Draft",IF(L231&lt;=0,"Paid",IF(M231&gt;0,"Overdue",IF(K231&gt;0,"Part-Paid","Unpaid")))))</f>
        <v/>
      </c>
      <c r="O231" s="7"/>
    </row>
    <row r="232" customFormat="false" ht="15" hidden="false" customHeight="false" outlineLevel="0" collapsed="false">
      <c r="A232" s="7"/>
      <c r="B232" s="40"/>
      <c r="C232" s="7"/>
      <c r="D232" s="8" t="str">
        <f aca="false">IF($A232="","",IFERROR(INDEX(Customers!$B$6:$B$205,MATCH($C232,Customers!$A$6:$A$205,0)),"Unknown customer"))</f>
        <v/>
      </c>
      <c r="E232" s="39" t="str">
        <f aca="false">IF($A232="","",IFERROR(IF(INDEX(Customers!$G$6:$G$205,MATCH($C232,Customers!$A$6:$A$205,0))="",Setup!$B$26,INDEX(Customers!$G$6:$G$205,MATCH($C232,Customers!$A$6:$A$205,0))),Setup!$B$26))</f>
        <v/>
      </c>
      <c r="F232" s="41" t="str">
        <f aca="false">IF(OR($A232="",$B232=""),"",$B232+$E232)</f>
        <v/>
      </c>
      <c r="G232" s="38" t="str">
        <f aca="false">IF($A232="","",SUMIFS('Line Items'!$E$6:$E$1505,'Line Items'!$A$6:$A$1505,$A232))</f>
        <v/>
      </c>
      <c r="H232" s="42"/>
      <c r="I232" s="38" t="str">
        <f aca="false">IF($A232="","",ROUND((G232-N(H232))*Setup!$B$28,2))</f>
        <v/>
      </c>
      <c r="J232" s="38" t="str">
        <f aca="false">IF($A232="","",G232-N(H232)+I232)</f>
        <v/>
      </c>
      <c r="K232" s="38" t="str">
        <f aca="false">IF($A232="","",SUMIFS(Payments!$G$6:$G$1005,Payments!$C$6:$C$1005,$A232))</f>
        <v/>
      </c>
      <c r="L232" s="38" t="str">
        <f aca="false">IF($A232="","",ROUND(J232-K232,2))</f>
        <v/>
      </c>
      <c r="M232" s="39" t="str">
        <f aca="true">IF($A232="","",IF(OR(L232&lt;=0,F232=""),0,MAX(0,TODAY()-F232)))</f>
        <v/>
      </c>
      <c r="N232" s="8" t="str">
        <f aca="false">IF($A232="","",IF(J232&lt;=0,"Draft",IF(L232&lt;=0,"Paid",IF(M232&gt;0,"Overdue",IF(K232&gt;0,"Part-Paid","Unpaid")))))</f>
        <v/>
      </c>
      <c r="O232" s="7"/>
    </row>
    <row r="233" customFormat="false" ht="15" hidden="false" customHeight="false" outlineLevel="0" collapsed="false">
      <c r="A233" s="7"/>
      <c r="B233" s="40"/>
      <c r="C233" s="7"/>
      <c r="D233" s="8" t="str">
        <f aca="false">IF($A233="","",IFERROR(INDEX(Customers!$B$6:$B$205,MATCH($C233,Customers!$A$6:$A$205,0)),"Unknown customer"))</f>
        <v/>
      </c>
      <c r="E233" s="39" t="str">
        <f aca="false">IF($A233="","",IFERROR(IF(INDEX(Customers!$G$6:$G$205,MATCH($C233,Customers!$A$6:$A$205,0))="",Setup!$B$26,INDEX(Customers!$G$6:$G$205,MATCH($C233,Customers!$A$6:$A$205,0))),Setup!$B$26))</f>
        <v/>
      </c>
      <c r="F233" s="41" t="str">
        <f aca="false">IF(OR($A233="",$B233=""),"",$B233+$E233)</f>
        <v/>
      </c>
      <c r="G233" s="38" t="str">
        <f aca="false">IF($A233="","",SUMIFS('Line Items'!$E$6:$E$1505,'Line Items'!$A$6:$A$1505,$A233))</f>
        <v/>
      </c>
      <c r="H233" s="42"/>
      <c r="I233" s="38" t="str">
        <f aca="false">IF($A233="","",ROUND((G233-N(H233))*Setup!$B$28,2))</f>
        <v/>
      </c>
      <c r="J233" s="38" t="str">
        <f aca="false">IF($A233="","",G233-N(H233)+I233)</f>
        <v/>
      </c>
      <c r="K233" s="38" t="str">
        <f aca="false">IF($A233="","",SUMIFS(Payments!$G$6:$G$1005,Payments!$C$6:$C$1005,$A233))</f>
        <v/>
      </c>
      <c r="L233" s="38" t="str">
        <f aca="false">IF($A233="","",ROUND(J233-K233,2))</f>
        <v/>
      </c>
      <c r="M233" s="39" t="str">
        <f aca="true">IF($A233="","",IF(OR(L233&lt;=0,F233=""),0,MAX(0,TODAY()-F233)))</f>
        <v/>
      </c>
      <c r="N233" s="8" t="str">
        <f aca="false">IF($A233="","",IF(J233&lt;=0,"Draft",IF(L233&lt;=0,"Paid",IF(M233&gt;0,"Overdue",IF(K233&gt;0,"Part-Paid","Unpaid")))))</f>
        <v/>
      </c>
      <c r="O233" s="7"/>
    </row>
    <row r="234" customFormat="false" ht="15" hidden="false" customHeight="false" outlineLevel="0" collapsed="false">
      <c r="A234" s="7"/>
      <c r="B234" s="40"/>
      <c r="C234" s="7"/>
      <c r="D234" s="8" t="str">
        <f aca="false">IF($A234="","",IFERROR(INDEX(Customers!$B$6:$B$205,MATCH($C234,Customers!$A$6:$A$205,0)),"Unknown customer"))</f>
        <v/>
      </c>
      <c r="E234" s="39" t="str">
        <f aca="false">IF($A234="","",IFERROR(IF(INDEX(Customers!$G$6:$G$205,MATCH($C234,Customers!$A$6:$A$205,0))="",Setup!$B$26,INDEX(Customers!$G$6:$G$205,MATCH($C234,Customers!$A$6:$A$205,0))),Setup!$B$26))</f>
        <v/>
      </c>
      <c r="F234" s="41" t="str">
        <f aca="false">IF(OR($A234="",$B234=""),"",$B234+$E234)</f>
        <v/>
      </c>
      <c r="G234" s="38" t="str">
        <f aca="false">IF($A234="","",SUMIFS('Line Items'!$E$6:$E$1505,'Line Items'!$A$6:$A$1505,$A234))</f>
        <v/>
      </c>
      <c r="H234" s="42"/>
      <c r="I234" s="38" t="str">
        <f aca="false">IF($A234="","",ROUND((G234-N(H234))*Setup!$B$28,2))</f>
        <v/>
      </c>
      <c r="J234" s="38" t="str">
        <f aca="false">IF($A234="","",G234-N(H234)+I234)</f>
        <v/>
      </c>
      <c r="K234" s="38" t="str">
        <f aca="false">IF($A234="","",SUMIFS(Payments!$G$6:$G$1005,Payments!$C$6:$C$1005,$A234))</f>
        <v/>
      </c>
      <c r="L234" s="38" t="str">
        <f aca="false">IF($A234="","",ROUND(J234-K234,2))</f>
        <v/>
      </c>
      <c r="M234" s="39" t="str">
        <f aca="true">IF($A234="","",IF(OR(L234&lt;=0,F234=""),0,MAX(0,TODAY()-F234)))</f>
        <v/>
      </c>
      <c r="N234" s="8" t="str">
        <f aca="false">IF($A234="","",IF(J234&lt;=0,"Draft",IF(L234&lt;=0,"Paid",IF(M234&gt;0,"Overdue",IF(K234&gt;0,"Part-Paid","Unpaid")))))</f>
        <v/>
      </c>
      <c r="O234" s="7"/>
    </row>
    <row r="235" customFormat="false" ht="15" hidden="false" customHeight="false" outlineLevel="0" collapsed="false">
      <c r="A235" s="7"/>
      <c r="B235" s="40"/>
      <c r="C235" s="7"/>
      <c r="D235" s="8" t="str">
        <f aca="false">IF($A235="","",IFERROR(INDEX(Customers!$B$6:$B$205,MATCH($C235,Customers!$A$6:$A$205,0)),"Unknown customer"))</f>
        <v/>
      </c>
      <c r="E235" s="39" t="str">
        <f aca="false">IF($A235="","",IFERROR(IF(INDEX(Customers!$G$6:$G$205,MATCH($C235,Customers!$A$6:$A$205,0))="",Setup!$B$26,INDEX(Customers!$G$6:$G$205,MATCH($C235,Customers!$A$6:$A$205,0))),Setup!$B$26))</f>
        <v/>
      </c>
      <c r="F235" s="41" t="str">
        <f aca="false">IF(OR($A235="",$B235=""),"",$B235+$E235)</f>
        <v/>
      </c>
      <c r="G235" s="38" t="str">
        <f aca="false">IF($A235="","",SUMIFS('Line Items'!$E$6:$E$1505,'Line Items'!$A$6:$A$1505,$A235))</f>
        <v/>
      </c>
      <c r="H235" s="42"/>
      <c r="I235" s="38" t="str">
        <f aca="false">IF($A235="","",ROUND((G235-N(H235))*Setup!$B$28,2))</f>
        <v/>
      </c>
      <c r="J235" s="38" t="str">
        <f aca="false">IF($A235="","",G235-N(H235)+I235)</f>
        <v/>
      </c>
      <c r="K235" s="38" t="str">
        <f aca="false">IF($A235="","",SUMIFS(Payments!$G$6:$G$1005,Payments!$C$6:$C$1005,$A235))</f>
        <v/>
      </c>
      <c r="L235" s="38" t="str">
        <f aca="false">IF($A235="","",ROUND(J235-K235,2))</f>
        <v/>
      </c>
      <c r="M235" s="39" t="str">
        <f aca="true">IF($A235="","",IF(OR(L235&lt;=0,F235=""),0,MAX(0,TODAY()-F235)))</f>
        <v/>
      </c>
      <c r="N235" s="8" t="str">
        <f aca="false">IF($A235="","",IF(J235&lt;=0,"Draft",IF(L235&lt;=0,"Paid",IF(M235&gt;0,"Overdue",IF(K235&gt;0,"Part-Paid","Unpaid")))))</f>
        <v/>
      </c>
      <c r="O235" s="7"/>
    </row>
    <row r="236" customFormat="false" ht="15" hidden="false" customHeight="false" outlineLevel="0" collapsed="false">
      <c r="A236" s="7"/>
      <c r="B236" s="40"/>
      <c r="C236" s="7"/>
      <c r="D236" s="8" t="str">
        <f aca="false">IF($A236="","",IFERROR(INDEX(Customers!$B$6:$B$205,MATCH($C236,Customers!$A$6:$A$205,0)),"Unknown customer"))</f>
        <v/>
      </c>
      <c r="E236" s="39" t="str">
        <f aca="false">IF($A236="","",IFERROR(IF(INDEX(Customers!$G$6:$G$205,MATCH($C236,Customers!$A$6:$A$205,0))="",Setup!$B$26,INDEX(Customers!$G$6:$G$205,MATCH($C236,Customers!$A$6:$A$205,0))),Setup!$B$26))</f>
        <v/>
      </c>
      <c r="F236" s="41" t="str">
        <f aca="false">IF(OR($A236="",$B236=""),"",$B236+$E236)</f>
        <v/>
      </c>
      <c r="G236" s="38" t="str">
        <f aca="false">IF($A236="","",SUMIFS('Line Items'!$E$6:$E$1505,'Line Items'!$A$6:$A$1505,$A236))</f>
        <v/>
      </c>
      <c r="H236" s="42"/>
      <c r="I236" s="38" t="str">
        <f aca="false">IF($A236="","",ROUND((G236-N(H236))*Setup!$B$28,2))</f>
        <v/>
      </c>
      <c r="J236" s="38" t="str">
        <f aca="false">IF($A236="","",G236-N(H236)+I236)</f>
        <v/>
      </c>
      <c r="K236" s="38" t="str">
        <f aca="false">IF($A236="","",SUMIFS(Payments!$G$6:$G$1005,Payments!$C$6:$C$1005,$A236))</f>
        <v/>
      </c>
      <c r="L236" s="38" t="str">
        <f aca="false">IF($A236="","",ROUND(J236-K236,2))</f>
        <v/>
      </c>
      <c r="M236" s="39" t="str">
        <f aca="true">IF($A236="","",IF(OR(L236&lt;=0,F236=""),0,MAX(0,TODAY()-F236)))</f>
        <v/>
      </c>
      <c r="N236" s="8" t="str">
        <f aca="false">IF($A236="","",IF(J236&lt;=0,"Draft",IF(L236&lt;=0,"Paid",IF(M236&gt;0,"Overdue",IF(K236&gt;0,"Part-Paid","Unpaid")))))</f>
        <v/>
      </c>
      <c r="O236" s="7"/>
    </row>
    <row r="237" customFormat="false" ht="15" hidden="false" customHeight="false" outlineLevel="0" collapsed="false">
      <c r="A237" s="7"/>
      <c r="B237" s="40"/>
      <c r="C237" s="7"/>
      <c r="D237" s="8" t="str">
        <f aca="false">IF($A237="","",IFERROR(INDEX(Customers!$B$6:$B$205,MATCH($C237,Customers!$A$6:$A$205,0)),"Unknown customer"))</f>
        <v/>
      </c>
      <c r="E237" s="39" t="str">
        <f aca="false">IF($A237="","",IFERROR(IF(INDEX(Customers!$G$6:$G$205,MATCH($C237,Customers!$A$6:$A$205,0))="",Setup!$B$26,INDEX(Customers!$G$6:$G$205,MATCH($C237,Customers!$A$6:$A$205,0))),Setup!$B$26))</f>
        <v/>
      </c>
      <c r="F237" s="41" t="str">
        <f aca="false">IF(OR($A237="",$B237=""),"",$B237+$E237)</f>
        <v/>
      </c>
      <c r="G237" s="38" t="str">
        <f aca="false">IF($A237="","",SUMIFS('Line Items'!$E$6:$E$1505,'Line Items'!$A$6:$A$1505,$A237))</f>
        <v/>
      </c>
      <c r="H237" s="42"/>
      <c r="I237" s="38" t="str">
        <f aca="false">IF($A237="","",ROUND((G237-N(H237))*Setup!$B$28,2))</f>
        <v/>
      </c>
      <c r="J237" s="38" t="str">
        <f aca="false">IF($A237="","",G237-N(H237)+I237)</f>
        <v/>
      </c>
      <c r="K237" s="38" t="str">
        <f aca="false">IF($A237="","",SUMIFS(Payments!$G$6:$G$1005,Payments!$C$6:$C$1005,$A237))</f>
        <v/>
      </c>
      <c r="L237" s="38" t="str">
        <f aca="false">IF($A237="","",ROUND(J237-K237,2))</f>
        <v/>
      </c>
      <c r="M237" s="39" t="str">
        <f aca="true">IF($A237="","",IF(OR(L237&lt;=0,F237=""),0,MAX(0,TODAY()-F237)))</f>
        <v/>
      </c>
      <c r="N237" s="8" t="str">
        <f aca="false">IF($A237="","",IF(J237&lt;=0,"Draft",IF(L237&lt;=0,"Paid",IF(M237&gt;0,"Overdue",IF(K237&gt;0,"Part-Paid","Unpaid")))))</f>
        <v/>
      </c>
      <c r="O237" s="7"/>
    </row>
    <row r="238" customFormat="false" ht="15" hidden="false" customHeight="false" outlineLevel="0" collapsed="false">
      <c r="A238" s="7"/>
      <c r="B238" s="40"/>
      <c r="C238" s="7"/>
      <c r="D238" s="8" t="str">
        <f aca="false">IF($A238="","",IFERROR(INDEX(Customers!$B$6:$B$205,MATCH($C238,Customers!$A$6:$A$205,0)),"Unknown customer"))</f>
        <v/>
      </c>
      <c r="E238" s="39" t="str">
        <f aca="false">IF($A238="","",IFERROR(IF(INDEX(Customers!$G$6:$G$205,MATCH($C238,Customers!$A$6:$A$205,0))="",Setup!$B$26,INDEX(Customers!$G$6:$G$205,MATCH($C238,Customers!$A$6:$A$205,0))),Setup!$B$26))</f>
        <v/>
      </c>
      <c r="F238" s="41" t="str">
        <f aca="false">IF(OR($A238="",$B238=""),"",$B238+$E238)</f>
        <v/>
      </c>
      <c r="G238" s="38" t="str">
        <f aca="false">IF($A238="","",SUMIFS('Line Items'!$E$6:$E$1505,'Line Items'!$A$6:$A$1505,$A238))</f>
        <v/>
      </c>
      <c r="H238" s="42"/>
      <c r="I238" s="38" t="str">
        <f aca="false">IF($A238="","",ROUND((G238-N(H238))*Setup!$B$28,2))</f>
        <v/>
      </c>
      <c r="J238" s="38" t="str">
        <f aca="false">IF($A238="","",G238-N(H238)+I238)</f>
        <v/>
      </c>
      <c r="K238" s="38" t="str">
        <f aca="false">IF($A238="","",SUMIFS(Payments!$G$6:$G$1005,Payments!$C$6:$C$1005,$A238))</f>
        <v/>
      </c>
      <c r="L238" s="38" t="str">
        <f aca="false">IF($A238="","",ROUND(J238-K238,2))</f>
        <v/>
      </c>
      <c r="M238" s="39" t="str">
        <f aca="true">IF($A238="","",IF(OR(L238&lt;=0,F238=""),0,MAX(0,TODAY()-F238)))</f>
        <v/>
      </c>
      <c r="N238" s="8" t="str">
        <f aca="false">IF($A238="","",IF(J238&lt;=0,"Draft",IF(L238&lt;=0,"Paid",IF(M238&gt;0,"Overdue",IF(K238&gt;0,"Part-Paid","Unpaid")))))</f>
        <v/>
      </c>
      <c r="O238" s="7"/>
    </row>
    <row r="239" customFormat="false" ht="15" hidden="false" customHeight="false" outlineLevel="0" collapsed="false">
      <c r="A239" s="7"/>
      <c r="B239" s="40"/>
      <c r="C239" s="7"/>
      <c r="D239" s="8" t="str">
        <f aca="false">IF($A239="","",IFERROR(INDEX(Customers!$B$6:$B$205,MATCH($C239,Customers!$A$6:$A$205,0)),"Unknown customer"))</f>
        <v/>
      </c>
      <c r="E239" s="39" t="str">
        <f aca="false">IF($A239="","",IFERROR(IF(INDEX(Customers!$G$6:$G$205,MATCH($C239,Customers!$A$6:$A$205,0))="",Setup!$B$26,INDEX(Customers!$G$6:$G$205,MATCH($C239,Customers!$A$6:$A$205,0))),Setup!$B$26))</f>
        <v/>
      </c>
      <c r="F239" s="41" t="str">
        <f aca="false">IF(OR($A239="",$B239=""),"",$B239+$E239)</f>
        <v/>
      </c>
      <c r="G239" s="38" t="str">
        <f aca="false">IF($A239="","",SUMIFS('Line Items'!$E$6:$E$1505,'Line Items'!$A$6:$A$1505,$A239))</f>
        <v/>
      </c>
      <c r="H239" s="42"/>
      <c r="I239" s="38" t="str">
        <f aca="false">IF($A239="","",ROUND((G239-N(H239))*Setup!$B$28,2))</f>
        <v/>
      </c>
      <c r="J239" s="38" t="str">
        <f aca="false">IF($A239="","",G239-N(H239)+I239)</f>
        <v/>
      </c>
      <c r="K239" s="38" t="str">
        <f aca="false">IF($A239="","",SUMIFS(Payments!$G$6:$G$1005,Payments!$C$6:$C$1005,$A239))</f>
        <v/>
      </c>
      <c r="L239" s="38" t="str">
        <f aca="false">IF($A239="","",ROUND(J239-K239,2))</f>
        <v/>
      </c>
      <c r="M239" s="39" t="str">
        <f aca="true">IF($A239="","",IF(OR(L239&lt;=0,F239=""),0,MAX(0,TODAY()-F239)))</f>
        <v/>
      </c>
      <c r="N239" s="8" t="str">
        <f aca="false">IF($A239="","",IF(J239&lt;=0,"Draft",IF(L239&lt;=0,"Paid",IF(M239&gt;0,"Overdue",IF(K239&gt;0,"Part-Paid","Unpaid")))))</f>
        <v/>
      </c>
      <c r="O239" s="7"/>
    </row>
    <row r="240" customFormat="false" ht="15" hidden="false" customHeight="false" outlineLevel="0" collapsed="false">
      <c r="A240" s="7"/>
      <c r="B240" s="40"/>
      <c r="C240" s="7"/>
      <c r="D240" s="8" t="str">
        <f aca="false">IF($A240="","",IFERROR(INDEX(Customers!$B$6:$B$205,MATCH($C240,Customers!$A$6:$A$205,0)),"Unknown customer"))</f>
        <v/>
      </c>
      <c r="E240" s="39" t="str">
        <f aca="false">IF($A240="","",IFERROR(IF(INDEX(Customers!$G$6:$G$205,MATCH($C240,Customers!$A$6:$A$205,0))="",Setup!$B$26,INDEX(Customers!$G$6:$G$205,MATCH($C240,Customers!$A$6:$A$205,0))),Setup!$B$26))</f>
        <v/>
      </c>
      <c r="F240" s="41" t="str">
        <f aca="false">IF(OR($A240="",$B240=""),"",$B240+$E240)</f>
        <v/>
      </c>
      <c r="G240" s="38" t="str">
        <f aca="false">IF($A240="","",SUMIFS('Line Items'!$E$6:$E$1505,'Line Items'!$A$6:$A$1505,$A240))</f>
        <v/>
      </c>
      <c r="H240" s="42"/>
      <c r="I240" s="38" t="str">
        <f aca="false">IF($A240="","",ROUND((G240-N(H240))*Setup!$B$28,2))</f>
        <v/>
      </c>
      <c r="J240" s="38" t="str">
        <f aca="false">IF($A240="","",G240-N(H240)+I240)</f>
        <v/>
      </c>
      <c r="K240" s="38" t="str">
        <f aca="false">IF($A240="","",SUMIFS(Payments!$G$6:$G$1005,Payments!$C$6:$C$1005,$A240))</f>
        <v/>
      </c>
      <c r="L240" s="38" t="str">
        <f aca="false">IF($A240="","",ROUND(J240-K240,2))</f>
        <v/>
      </c>
      <c r="M240" s="39" t="str">
        <f aca="true">IF($A240="","",IF(OR(L240&lt;=0,F240=""),0,MAX(0,TODAY()-F240)))</f>
        <v/>
      </c>
      <c r="N240" s="8" t="str">
        <f aca="false">IF($A240="","",IF(J240&lt;=0,"Draft",IF(L240&lt;=0,"Paid",IF(M240&gt;0,"Overdue",IF(K240&gt;0,"Part-Paid","Unpaid")))))</f>
        <v/>
      </c>
      <c r="O240" s="7"/>
    </row>
    <row r="241" customFormat="false" ht="15" hidden="false" customHeight="false" outlineLevel="0" collapsed="false">
      <c r="A241" s="7"/>
      <c r="B241" s="40"/>
      <c r="C241" s="7"/>
      <c r="D241" s="8" t="str">
        <f aca="false">IF($A241="","",IFERROR(INDEX(Customers!$B$6:$B$205,MATCH($C241,Customers!$A$6:$A$205,0)),"Unknown customer"))</f>
        <v/>
      </c>
      <c r="E241" s="39" t="str">
        <f aca="false">IF($A241="","",IFERROR(IF(INDEX(Customers!$G$6:$G$205,MATCH($C241,Customers!$A$6:$A$205,0))="",Setup!$B$26,INDEX(Customers!$G$6:$G$205,MATCH($C241,Customers!$A$6:$A$205,0))),Setup!$B$26))</f>
        <v/>
      </c>
      <c r="F241" s="41" t="str">
        <f aca="false">IF(OR($A241="",$B241=""),"",$B241+$E241)</f>
        <v/>
      </c>
      <c r="G241" s="38" t="str">
        <f aca="false">IF($A241="","",SUMIFS('Line Items'!$E$6:$E$1505,'Line Items'!$A$6:$A$1505,$A241))</f>
        <v/>
      </c>
      <c r="H241" s="42"/>
      <c r="I241" s="38" t="str">
        <f aca="false">IF($A241="","",ROUND((G241-N(H241))*Setup!$B$28,2))</f>
        <v/>
      </c>
      <c r="J241" s="38" t="str">
        <f aca="false">IF($A241="","",G241-N(H241)+I241)</f>
        <v/>
      </c>
      <c r="K241" s="38" t="str">
        <f aca="false">IF($A241="","",SUMIFS(Payments!$G$6:$G$1005,Payments!$C$6:$C$1005,$A241))</f>
        <v/>
      </c>
      <c r="L241" s="38" t="str">
        <f aca="false">IF($A241="","",ROUND(J241-K241,2))</f>
        <v/>
      </c>
      <c r="M241" s="39" t="str">
        <f aca="true">IF($A241="","",IF(OR(L241&lt;=0,F241=""),0,MAX(0,TODAY()-F241)))</f>
        <v/>
      </c>
      <c r="N241" s="8" t="str">
        <f aca="false">IF($A241="","",IF(J241&lt;=0,"Draft",IF(L241&lt;=0,"Paid",IF(M241&gt;0,"Overdue",IF(K241&gt;0,"Part-Paid","Unpaid")))))</f>
        <v/>
      </c>
      <c r="O241" s="7"/>
    </row>
    <row r="242" customFormat="false" ht="15" hidden="false" customHeight="false" outlineLevel="0" collapsed="false">
      <c r="A242" s="7"/>
      <c r="B242" s="40"/>
      <c r="C242" s="7"/>
      <c r="D242" s="8" t="str">
        <f aca="false">IF($A242="","",IFERROR(INDEX(Customers!$B$6:$B$205,MATCH($C242,Customers!$A$6:$A$205,0)),"Unknown customer"))</f>
        <v/>
      </c>
      <c r="E242" s="39" t="str">
        <f aca="false">IF($A242="","",IFERROR(IF(INDEX(Customers!$G$6:$G$205,MATCH($C242,Customers!$A$6:$A$205,0))="",Setup!$B$26,INDEX(Customers!$G$6:$G$205,MATCH($C242,Customers!$A$6:$A$205,0))),Setup!$B$26))</f>
        <v/>
      </c>
      <c r="F242" s="41" t="str">
        <f aca="false">IF(OR($A242="",$B242=""),"",$B242+$E242)</f>
        <v/>
      </c>
      <c r="G242" s="38" t="str">
        <f aca="false">IF($A242="","",SUMIFS('Line Items'!$E$6:$E$1505,'Line Items'!$A$6:$A$1505,$A242))</f>
        <v/>
      </c>
      <c r="H242" s="42"/>
      <c r="I242" s="38" t="str">
        <f aca="false">IF($A242="","",ROUND((G242-N(H242))*Setup!$B$28,2))</f>
        <v/>
      </c>
      <c r="J242" s="38" t="str">
        <f aca="false">IF($A242="","",G242-N(H242)+I242)</f>
        <v/>
      </c>
      <c r="K242" s="38" t="str">
        <f aca="false">IF($A242="","",SUMIFS(Payments!$G$6:$G$1005,Payments!$C$6:$C$1005,$A242))</f>
        <v/>
      </c>
      <c r="L242" s="38" t="str">
        <f aca="false">IF($A242="","",ROUND(J242-K242,2))</f>
        <v/>
      </c>
      <c r="M242" s="39" t="str">
        <f aca="true">IF($A242="","",IF(OR(L242&lt;=0,F242=""),0,MAX(0,TODAY()-F242)))</f>
        <v/>
      </c>
      <c r="N242" s="8" t="str">
        <f aca="false">IF($A242="","",IF(J242&lt;=0,"Draft",IF(L242&lt;=0,"Paid",IF(M242&gt;0,"Overdue",IF(K242&gt;0,"Part-Paid","Unpaid")))))</f>
        <v/>
      </c>
      <c r="O242" s="7"/>
    </row>
    <row r="243" customFormat="false" ht="15" hidden="false" customHeight="false" outlineLevel="0" collapsed="false">
      <c r="A243" s="7"/>
      <c r="B243" s="40"/>
      <c r="C243" s="7"/>
      <c r="D243" s="8" t="str">
        <f aca="false">IF($A243="","",IFERROR(INDEX(Customers!$B$6:$B$205,MATCH($C243,Customers!$A$6:$A$205,0)),"Unknown customer"))</f>
        <v/>
      </c>
      <c r="E243" s="39" t="str">
        <f aca="false">IF($A243="","",IFERROR(IF(INDEX(Customers!$G$6:$G$205,MATCH($C243,Customers!$A$6:$A$205,0))="",Setup!$B$26,INDEX(Customers!$G$6:$G$205,MATCH($C243,Customers!$A$6:$A$205,0))),Setup!$B$26))</f>
        <v/>
      </c>
      <c r="F243" s="41" t="str">
        <f aca="false">IF(OR($A243="",$B243=""),"",$B243+$E243)</f>
        <v/>
      </c>
      <c r="G243" s="38" t="str">
        <f aca="false">IF($A243="","",SUMIFS('Line Items'!$E$6:$E$1505,'Line Items'!$A$6:$A$1505,$A243))</f>
        <v/>
      </c>
      <c r="H243" s="42"/>
      <c r="I243" s="38" t="str">
        <f aca="false">IF($A243="","",ROUND((G243-N(H243))*Setup!$B$28,2))</f>
        <v/>
      </c>
      <c r="J243" s="38" t="str">
        <f aca="false">IF($A243="","",G243-N(H243)+I243)</f>
        <v/>
      </c>
      <c r="K243" s="38" t="str">
        <f aca="false">IF($A243="","",SUMIFS(Payments!$G$6:$G$1005,Payments!$C$6:$C$1005,$A243))</f>
        <v/>
      </c>
      <c r="L243" s="38" t="str">
        <f aca="false">IF($A243="","",ROUND(J243-K243,2))</f>
        <v/>
      </c>
      <c r="M243" s="39" t="str">
        <f aca="true">IF($A243="","",IF(OR(L243&lt;=0,F243=""),0,MAX(0,TODAY()-F243)))</f>
        <v/>
      </c>
      <c r="N243" s="8" t="str">
        <f aca="false">IF($A243="","",IF(J243&lt;=0,"Draft",IF(L243&lt;=0,"Paid",IF(M243&gt;0,"Overdue",IF(K243&gt;0,"Part-Paid","Unpaid")))))</f>
        <v/>
      </c>
      <c r="O243" s="7"/>
    </row>
    <row r="244" customFormat="false" ht="15" hidden="false" customHeight="false" outlineLevel="0" collapsed="false">
      <c r="A244" s="7"/>
      <c r="B244" s="40"/>
      <c r="C244" s="7"/>
      <c r="D244" s="8" t="str">
        <f aca="false">IF($A244="","",IFERROR(INDEX(Customers!$B$6:$B$205,MATCH($C244,Customers!$A$6:$A$205,0)),"Unknown customer"))</f>
        <v/>
      </c>
      <c r="E244" s="39" t="str">
        <f aca="false">IF($A244="","",IFERROR(IF(INDEX(Customers!$G$6:$G$205,MATCH($C244,Customers!$A$6:$A$205,0))="",Setup!$B$26,INDEX(Customers!$G$6:$G$205,MATCH($C244,Customers!$A$6:$A$205,0))),Setup!$B$26))</f>
        <v/>
      </c>
      <c r="F244" s="41" t="str">
        <f aca="false">IF(OR($A244="",$B244=""),"",$B244+$E244)</f>
        <v/>
      </c>
      <c r="G244" s="38" t="str">
        <f aca="false">IF($A244="","",SUMIFS('Line Items'!$E$6:$E$1505,'Line Items'!$A$6:$A$1505,$A244))</f>
        <v/>
      </c>
      <c r="H244" s="42"/>
      <c r="I244" s="38" t="str">
        <f aca="false">IF($A244="","",ROUND((G244-N(H244))*Setup!$B$28,2))</f>
        <v/>
      </c>
      <c r="J244" s="38" t="str">
        <f aca="false">IF($A244="","",G244-N(H244)+I244)</f>
        <v/>
      </c>
      <c r="K244" s="38" t="str">
        <f aca="false">IF($A244="","",SUMIFS(Payments!$G$6:$G$1005,Payments!$C$6:$C$1005,$A244))</f>
        <v/>
      </c>
      <c r="L244" s="38" t="str">
        <f aca="false">IF($A244="","",ROUND(J244-K244,2))</f>
        <v/>
      </c>
      <c r="M244" s="39" t="str">
        <f aca="true">IF($A244="","",IF(OR(L244&lt;=0,F244=""),0,MAX(0,TODAY()-F244)))</f>
        <v/>
      </c>
      <c r="N244" s="8" t="str">
        <f aca="false">IF($A244="","",IF(J244&lt;=0,"Draft",IF(L244&lt;=0,"Paid",IF(M244&gt;0,"Overdue",IF(K244&gt;0,"Part-Paid","Unpaid")))))</f>
        <v/>
      </c>
      <c r="O244" s="7"/>
    </row>
    <row r="245" customFormat="false" ht="15" hidden="false" customHeight="false" outlineLevel="0" collapsed="false">
      <c r="A245" s="7"/>
      <c r="B245" s="40"/>
      <c r="C245" s="7"/>
      <c r="D245" s="8" t="str">
        <f aca="false">IF($A245="","",IFERROR(INDEX(Customers!$B$6:$B$205,MATCH($C245,Customers!$A$6:$A$205,0)),"Unknown customer"))</f>
        <v/>
      </c>
      <c r="E245" s="39" t="str">
        <f aca="false">IF($A245="","",IFERROR(IF(INDEX(Customers!$G$6:$G$205,MATCH($C245,Customers!$A$6:$A$205,0))="",Setup!$B$26,INDEX(Customers!$G$6:$G$205,MATCH($C245,Customers!$A$6:$A$205,0))),Setup!$B$26))</f>
        <v/>
      </c>
      <c r="F245" s="41" t="str">
        <f aca="false">IF(OR($A245="",$B245=""),"",$B245+$E245)</f>
        <v/>
      </c>
      <c r="G245" s="38" t="str">
        <f aca="false">IF($A245="","",SUMIFS('Line Items'!$E$6:$E$1505,'Line Items'!$A$6:$A$1505,$A245))</f>
        <v/>
      </c>
      <c r="H245" s="42"/>
      <c r="I245" s="38" t="str">
        <f aca="false">IF($A245="","",ROUND((G245-N(H245))*Setup!$B$28,2))</f>
        <v/>
      </c>
      <c r="J245" s="38" t="str">
        <f aca="false">IF($A245="","",G245-N(H245)+I245)</f>
        <v/>
      </c>
      <c r="K245" s="38" t="str">
        <f aca="false">IF($A245="","",SUMIFS(Payments!$G$6:$G$1005,Payments!$C$6:$C$1005,$A245))</f>
        <v/>
      </c>
      <c r="L245" s="38" t="str">
        <f aca="false">IF($A245="","",ROUND(J245-K245,2))</f>
        <v/>
      </c>
      <c r="M245" s="39" t="str">
        <f aca="true">IF($A245="","",IF(OR(L245&lt;=0,F245=""),0,MAX(0,TODAY()-F245)))</f>
        <v/>
      </c>
      <c r="N245" s="8" t="str">
        <f aca="false">IF($A245="","",IF(J245&lt;=0,"Draft",IF(L245&lt;=0,"Paid",IF(M245&gt;0,"Overdue",IF(K245&gt;0,"Part-Paid","Unpaid")))))</f>
        <v/>
      </c>
      <c r="O245" s="7"/>
    </row>
    <row r="246" customFormat="false" ht="15" hidden="false" customHeight="false" outlineLevel="0" collapsed="false">
      <c r="A246" s="7"/>
      <c r="B246" s="40"/>
      <c r="C246" s="7"/>
      <c r="D246" s="8" t="str">
        <f aca="false">IF($A246="","",IFERROR(INDEX(Customers!$B$6:$B$205,MATCH($C246,Customers!$A$6:$A$205,0)),"Unknown customer"))</f>
        <v/>
      </c>
      <c r="E246" s="39" t="str">
        <f aca="false">IF($A246="","",IFERROR(IF(INDEX(Customers!$G$6:$G$205,MATCH($C246,Customers!$A$6:$A$205,0))="",Setup!$B$26,INDEX(Customers!$G$6:$G$205,MATCH($C246,Customers!$A$6:$A$205,0))),Setup!$B$26))</f>
        <v/>
      </c>
      <c r="F246" s="41" t="str">
        <f aca="false">IF(OR($A246="",$B246=""),"",$B246+$E246)</f>
        <v/>
      </c>
      <c r="G246" s="38" t="str">
        <f aca="false">IF($A246="","",SUMIFS('Line Items'!$E$6:$E$1505,'Line Items'!$A$6:$A$1505,$A246))</f>
        <v/>
      </c>
      <c r="H246" s="42"/>
      <c r="I246" s="38" t="str">
        <f aca="false">IF($A246="","",ROUND((G246-N(H246))*Setup!$B$28,2))</f>
        <v/>
      </c>
      <c r="J246" s="38" t="str">
        <f aca="false">IF($A246="","",G246-N(H246)+I246)</f>
        <v/>
      </c>
      <c r="K246" s="38" t="str">
        <f aca="false">IF($A246="","",SUMIFS(Payments!$G$6:$G$1005,Payments!$C$6:$C$1005,$A246))</f>
        <v/>
      </c>
      <c r="L246" s="38" t="str">
        <f aca="false">IF($A246="","",ROUND(J246-K246,2))</f>
        <v/>
      </c>
      <c r="M246" s="39" t="str">
        <f aca="true">IF($A246="","",IF(OR(L246&lt;=0,F246=""),0,MAX(0,TODAY()-F246)))</f>
        <v/>
      </c>
      <c r="N246" s="8" t="str">
        <f aca="false">IF($A246="","",IF(J246&lt;=0,"Draft",IF(L246&lt;=0,"Paid",IF(M246&gt;0,"Overdue",IF(K246&gt;0,"Part-Paid","Unpaid")))))</f>
        <v/>
      </c>
      <c r="O246" s="7"/>
    </row>
    <row r="247" customFormat="false" ht="15" hidden="false" customHeight="false" outlineLevel="0" collapsed="false">
      <c r="A247" s="7"/>
      <c r="B247" s="40"/>
      <c r="C247" s="7"/>
      <c r="D247" s="8" t="str">
        <f aca="false">IF($A247="","",IFERROR(INDEX(Customers!$B$6:$B$205,MATCH($C247,Customers!$A$6:$A$205,0)),"Unknown customer"))</f>
        <v/>
      </c>
      <c r="E247" s="39" t="str">
        <f aca="false">IF($A247="","",IFERROR(IF(INDEX(Customers!$G$6:$G$205,MATCH($C247,Customers!$A$6:$A$205,0))="",Setup!$B$26,INDEX(Customers!$G$6:$G$205,MATCH($C247,Customers!$A$6:$A$205,0))),Setup!$B$26))</f>
        <v/>
      </c>
      <c r="F247" s="41" t="str">
        <f aca="false">IF(OR($A247="",$B247=""),"",$B247+$E247)</f>
        <v/>
      </c>
      <c r="G247" s="38" t="str">
        <f aca="false">IF($A247="","",SUMIFS('Line Items'!$E$6:$E$1505,'Line Items'!$A$6:$A$1505,$A247))</f>
        <v/>
      </c>
      <c r="H247" s="42"/>
      <c r="I247" s="38" t="str">
        <f aca="false">IF($A247="","",ROUND((G247-N(H247))*Setup!$B$28,2))</f>
        <v/>
      </c>
      <c r="J247" s="38" t="str">
        <f aca="false">IF($A247="","",G247-N(H247)+I247)</f>
        <v/>
      </c>
      <c r="K247" s="38" t="str">
        <f aca="false">IF($A247="","",SUMIFS(Payments!$G$6:$G$1005,Payments!$C$6:$C$1005,$A247))</f>
        <v/>
      </c>
      <c r="L247" s="38" t="str">
        <f aca="false">IF($A247="","",ROUND(J247-K247,2))</f>
        <v/>
      </c>
      <c r="M247" s="39" t="str">
        <f aca="true">IF($A247="","",IF(OR(L247&lt;=0,F247=""),0,MAX(0,TODAY()-F247)))</f>
        <v/>
      </c>
      <c r="N247" s="8" t="str">
        <f aca="false">IF($A247="","",IF(J247&lt;=0,"Draft",IF(L247&lt;=0,"Paid",IF(M247&gt;0,"Overdue",IF(K247&gt;0,"Part-Paid","Unpaid")))))</f>
        <v/>
      </c>
      <c r="O247" s="7"/>
    </row>
    <row r="248" customFormat="false" ht="15" hidden="false" customHeight="false" outlineLevel="0" collapsed="false">
      <c r="A248" s="7"/>
      <c r="B248" s="40"/>
      <c r="C248" s="7"/>
      <c r="D248" s="8" t="str">
        <f aca="false">IF($A248="","",IFERROR(INDEX(Customers!$B$6:$B$205,MATCH($C248,Customers!$A$6:$A$205,0)),"Unknown customer"))</f>
        <v/>
      </c>
      <c r="E248" s="39" t="str">
        <f aca="false">IF($A248="","",IFERROR(IF(INDEX(Customers!$G$6:$G$205,MATCH($C248,Customers!$A$6:$A$205,0))="",Setup!$B$26,INDEX(Customers!$G$6:$G$205,MATCH($C248,Customers!$A$6:$A$205,0))),Setup!$B$26))</f>
        <v/>
      </c>
      <c r="F248" s="41" t="str">
        <f aca="false">IF(OR($A248="",$B248=""),"",$B248+$E248)</f>
        <v/>
      </c>
      <c r="G248" s="38" t="str">
        <f aca="false">IF($A248="","",SUMIFS('Line Items'!$E$6:$E$1505,'Line Items'!$A$6:$A$1505,$A248))</f>
        <v/>
      </c>
      <c r="H248" s="42"/>
      <c r="I248" s="38" t="str">
        <f aca="false">IF($A248="","",ROUND((G248-N(H248))*Setup!$B$28,2))</f>
        <v/>
      </c>
      <c r="J248" s="38" t="str">
        <f aca="false">IF($A248="","",G248-N(H248)+I248)</f>
        <v/>
      </c>
      <c r="K248" s="38" t="str">
        <f aca="false">IF($A248="","",SUMIFS(Payments!$G$6:$G$1005,Payments!$C$6:$C$1005,$A248))</f>
        <v/>
      </c>
      <c r="L248" s="38" t="str">
        <f aca="false">IF($A248="","",ROUND(J248-K248,2))</f>
        <v/>
      </c>
      <c r="M248" s="39" t="str">
        <f aca="true">IF($A248="","",IF(OR(L248&lt;=0,F248=""),0,MAX(0,TODAY()-F248)))</f>
        <v/>
      </c>
      <c r="N248" s="8" t="str">
        <f aca="false">IF($A248="","",IF(J248&lt;=0,"Draft",IF(L248&lt;=0,"Paid",IF(M248&gt;0,"Overdue",IF(K248&gt;0,"Part-Paid","Unpaid")))))</f>
        <v/>
      </c>
      <c r="O248" s="7"/>
    </row>
    <row r="249" customFormat="false" ht="15" hidden="false" customHeight="false" outlineLevel="0" collapsed="false">
      <c r="A249" s="7"/>
      <c r="B249" s="40"/>
      <c r="C249" s="7"/>
      <c r="D249" s="8" t="str">
        <f aca="false">IF($A249="","",IFERROR(INDEX(Customers!$B$6:$B$205,MATCH($C249,Customers!$A$6:$A$205,0)),"Unknown customer"))</f>
        <v/>
      </c>
      <c r="E249" s="39" t="str">
        <f aca="false">IF($A249="","",IFERROR(IF(INDEX(Customers!$G$6:$G$205,MATCH($C249,Customers!$A$6:$A$205,0))="",Setup!$B$26,INDEX(Customers!$G$6:$G$205,MATCH($C249,Customers!$A$6:$A$205,0))),Setup!$B$26))</f>
        <v/>
      </c>
      <c r="F249" s="41" t="str">
        <f aca="false">IF(OR($A249="",$B249=""),"",$B249+$E249)</f>
        <v/>
      </c>
      <c r="G249" s="38" t="str">
        <f aca="false">IF($A249="","",SUMIFS('Line Items'!$E$6:$E$1505,'Line Items'!$A$6:$A$1505,$A249))</f>
        <v/>
      </c>
      <c r="H249" s="42"/>
      <c r="I249" s="38" t="str">
        <f aca="false">IF($A249="","",ROUND((G249-N(H249))*Setup!$B$28,2))</f>
        <v/>
      </c>
      <c r="J249" s="38" t="str">
        <f aca="false">IF($A249="","",G249-N(H249)+I249)</f>
        <v/>
      </c>
      <c r="K249" s="38" t="str">
        <f aca="false">IF($A249="","",SUMIFS(Payments!$G$6:$G$1005,Payments!$C$6:$C$1005,$A249))</f>
        <v/>
      </c>
      <c r="L249" s="38" t="str">
        <f aca="false">IF($A249="","",ROUND(J249-K249,2))</f>
        <v/>
      </c>
      <c r="M249" s="39" t="str">
        <f aca="true">IF($A249="","",IF(OR(L249&lt;=0,F249=""),0,MAX(0,TODAY()-F249)))</f>
        <v/>
      </c>
      <c r="N249" s="8" t="str">
        <f aca="false">IF($A249="","",IF(J249&lt;=0,"Draft",IF(L249&lt;=0,"Paid",IF(M249&gt;0,"Overdue",IF(K249&gt;0,"Part-Paid","Unpaid")))))</f>
        <v/>
      </c>
      <c r="O249" s="7"/>
    </row>
    <row r="250" customFormat="false" ht="15" hidden="false" customHeight="false" outlineLevel="0" collapsed="false">
      <c r="A250" s="7"/>
      <c r="B250" s="40"/>
      <c r="C250" s="7"/>
      <c r="D250" s="8" t="str">
        <f aca="false">IF($A250="","",IFERROR(INDEX(Customers!$B$6:$B$205,MATCH($C250,Customers!$A$6:$A$205,0)),"Unknown customer"))</f>
        <v/>
      </c>
      <c r="E250" s="39" t="str">
        <f aca="false">IF($A250="","",IFERROR(IF(INDEX(Customers!$G$6:$G$205,MATCH($C250,Customers!$A$6:$A$205,0))="",Setup!$B$26,INDEX(Customers!$G$6:$G$205,MATCH($C250,Customers!$A$6:$A$205,0))),Setup!$B$26))</f>
        <v/>
      </c>
      <c r="F250" s="41" t="str">
        <f aca="false">IF(OR($A250="",$B250=""),"",$B250+$E250)</f>
        <v/>
      </c>
      <c r="G250" s="38" t="str">
        <f aca="false">IF($A250="","",SUMIFS('Line Items'!$E$6:$E$1505,'Line Items'!$A$6:$A$1505,$A250))</f>
        <v/>
      </c>
      <c r="H250" s="42"/>
      <c r="I250" s="38" t="str">
        <f aca="false">IF($A250="","",ROUND((G250-N(H250))*Setup!$B$28,2))</f>
        <v/>
      </c>
      <c r="J250" s="38" t="str">
        <f aca="false">IF($A250="","",G250-N(H250)+I250)</f>
        <v/>
      </c>
      <c r="K250" s="38" t="str">
        <f aca="false">IF($A250="","",SUMIFS(Payments!$G$6:$G$1005,Payments!$C$6:$C$1005,$A250))</f>
        <v/>
      </c>
      <c r="L250" s="38" t="str">
        <f aca="false">IF($A250="","",ROUND(J250-K250,2))</f>
        <v/>
      </c>
      <c r="M250" s="39" t="str">
        <f aca="true">IF($A250="","",IF(OR(L250&lt;=0,F250=""),0,MAX(0,TODAY()-F250)))</f>
        <v/>
      </c>
      <c r="N250" s="8" t="str">
        <f aca="false">IF($A250="","",IF(J250&lt;=0,"Draft",IF(L250&lt;=0,"Paid",IF(M250&gt;0,"Overdue",IF(K250&gt;0,"Part-Paid","Unpaid")))))</f>
        <v/>
      </c>
      <c r="O250" s="7"/>
    </row>
    <row r="251" customFormat="false" ht="15" hidden="false" customHeight="false" outlineLevel="0" collapsed="false">
      <c r="A251" s="7"/>
      <c r="B251" s="40"/>
      <c r="C251" s="7"/>
      <c r="D251" s="8" t="str">
        <f aca="false">IF($A251="","",IFERROR(INDEX(Customers!$B$6:$B$205,MATCH($C251,Customers!$A$6:$A$205,0)),"Unknown customer"))</f>
        <v/>
      </c>
      <c r="E251" s="39" t="str">
        <f aca="false">IF($A251="","",IFERROR(IF(INDEX(Customers!$G$6:$G$205,MATCH($C251,Customers!$A$6:$A$205,0))="",Setup!$B$26,INDEX(Customers!$G$6:$G$205,MATCH($C251,Customers!$A$6:$A$205,0))),Setup!$B$26))</f>
        <v/>
      </c>
      <c r="F251" s="41" t="str">
        <f aca="false">IF(OR($A251="",$B251=""),"",$B251+$E251)</f>
        <v/>
      </c>
      <c r="G251" s="38" t="str">
        <f aca="false">IF($A251="","",SUMIFS('Line Items'!$E$6:$E$1505,'Line Items'!$A$6:$A$1505,$A251))</f>
        <v/>
      </c>
      <c r="H251" s="42"/>
      <c r="I251" s="38" t="str">
        <f aca="false">IF($A251="","",ROUND((G251-N(H251))*Setup!$B$28,2))</f>
        <v/>
      </c>
      <c r="J251" s="38" t="str">
        <f aca="false">IF($A251="","",G251-N(H251)+I251)</f>
        <v/>
      </c>
      <c r="K251" s="38" t="str">
        <f aca="false">IF($A251="","",SUMIFS(Payments!$G$6:$G$1005,Payments!$C$6:$C$1005,$A251))</f>
        <v/>
      </c>
      <c r="L251" s="38" t="str">
        <f aca="false">IF($A251="","",ROUND(J251-K251,2))</f>
        <v/>
      </c>
      <c r="M251" s="39" t="str">
        <f aca="true">IF($A251="","",IF(OR(L251&lt;=0,F251=""),0,MAX(0,TODAY()-F251)))</f>
        <v/>
      </c>
      <c r="N251" s="8" t="str">
        <f aca="false">IF($A251="","",IF(J251&lt;=0,"Draft",IF(L251&lt;=0,"Paid",IF(M251&gt;0,"Overdue",IF(K251&gt;0,"Part-Paid","Unpaid")))))</f>
        <v/>
      </c>
      <c r="O251" s="7"/>
    </row>
    <row r="252" customFormat="false" ht="15" hidden="false" customHeight="false" outlineLevel="0" collapsed="false">
      <c r="A252" s="7"/>
      <c r="B252" s="40"/>
      <c r="C252" s="7"/>
      <c r="D252" s="8" t="str">
        <f aca="false">IF($A252="","",IFERROR(INDEX(Customers!$B$6:$B$205,MATCH($C252,Customers!$A$6:$A$205,0)),"Unknown customer"))</f>
        <v/>
      </c>
      <c r="E252" s="39" t="str">
        <f aca="false">IF($A252="","",IFERROR(IF(INDEX(Customers!$G$6:$G$205,MATCH($C252,Customers!$A$6:$A$205,0))="",Setup!$B$26,INDEX(Customers!$G$6:$G$205,MATCH($C252,Customers!$A$6:$A$205,0))),Setup!$B$26))</f>
        <v/>
      </c>
      <c r="F252" s="41" t="str">
        <f aca="false">IF(OR($A252="",$B252=""),"",$B252+$E252)</f>
        <v/>
      </c>
      <c r="G252" s="38" t="str">
        <f aca="false">IF($A252="","",SUMIFS('Line Items'!$E$6:$E$1505,'Line Items'!$A$6:$A$1505,$A252))</f>
        <v/>
      </c>
      <c r="H252" s="42"/>
      <c r="I252" s="38" t="str">
        <f aca="false">IF($A252="","",ROUND((G252-N(H252))*Setup!$B$28,2))</f>
        <v/>
      </c>
      <c r="J252" s="38" t="str">
        <f aca="false">IF($A252="","",G252-N(H252)+I252)</f>
        <v/>
      </c>
      <c r="K252" s="38" t="str">
        <f aca="false">IF($A252="","",SUMIFS(Payments!$G$6:$G$1005,Payments!$C$6:$C$1005,$A252))</f>
        <v/>
      </c>
      <c r="L252" s="38" t="str">
        <f aca="false">IF($A252="","",ROUND(J252-K252,2))</f>
        <v/>
      </c>
      <c r="M252" s="39" t="str">
        <f aca="true">IF($A252="","",IF(OR(L252&lt;=0,F252=""),0,MAX(0,TODAY()-F252)))</f>
        <v/>
      </c>
      <c r="N252" s="8" t="str">
        <f aca="false">IF($A252="","",IF(J252&lt;=0,"Draft",IF(L252&lt;=0,"Paid",IF(M252&gt;0,"Overdue",IF(K252&gt;0,"Part-Paid","Unpaid")))))</f>
        <v/>
      </c>
      <c r="O252" s="7"/>
    </row>
    <row r="253" customFormat="false" ht="15" hidden="false" customHeight="false" outlineLevel="0" collapsed="false">
      <c r="A253" s="7"/>
      <c r="B253" s="40"/>
      <c r="C253" s="7"/>
      <c r="D253" s="8" t="str">
        <f aca="false">IF($A253="","",IFERROR(INDEX(Customers!$B$6:$B$205,MATCH($C253,Customers!$A$6:$A$205,0)),"Unknown customer"))</f>
        <v/>
      </c>
      <c r="E253" s="39" t="str">
        <f aca="false">IF($A253="","",IFERROR(IF(INDEX(Customers!$G$6:$G$205,MATCH($C253,Customers!$A$6:$A$205,0))="",Setup!$B$26,INDEX(Customers!$G$6:$G$205,MATCH($C253,Customers!$A$6:$A$205,0))),Setup!$B$26))</f>
        <v/>
      </c>
      <c r="F253" s="41" t="str">
        <f aca="false">IF(OR($A253="",$B253=""),"",$B253+$E253)</f>
        <v/>
      </c>
      <c r="G253" s="38" t="str">
        <f aca="false">IF($A253="","",SUMIFS('Line Items'!$E$6:$E$1505,'Line Items'!$A$6:$A$1505,$A253))</f>
        <v/>
      </c>
      <c r="H253" s="42"/>
      <c r="I253" s="38" t="str">
        <f aca="false">IF($A253="","",ROUND((G253-N(H253))*Setup!$B$28,2))</f>
        <v/>
      </c>
      <c r="J253" s="38" t="str">
        <f aca="false">IF($A253="","",G253-N(H253)+I253)</f>
        <v/>
      </c>
      <c r="K253" s="38" t="str">
        <f aca="false">IF($A253="","",SUMIFS(Payments!$G$6:$G$1005,Payments!$C$6:$C$1005,$A253))</f>
        <v/>
      </c>
      <c r="L253" s="38" t="str">
        <f aca="false">IF($A253="","",ROUND(J253-K253,2))</f>
        <v/>
      </c>
      <c r="M253" s="39" t="str">
        <f aca="true">IF($A253="","",IF(OR(L253&lt;=0,F253=""),0,MAX(0,TODAY()-F253)))</f>
        <v/>
      </c>
      <c r="N253" s="8" t="str">
        <f aca="false">IF($A253="","",IF(J253&lt;=0,"Draft",IF(L253&lt;=0,"Paid",IF(M253&gt;0,"Overdue",IF(K253&gt;0,"Part-Paid","Unpaid")))))</f>
        <v/>
      </c>
      <c r="O253" s="7"/>
    </row>
    <row r="254" customFormat="false" ht="15" hidden="false" customHeight="false" outlineLevel="0" collapsed="false">
      <c r="A254" s="7"/>
      <c r="B254" s="40"/>
      <c r="C254" s="7"/>
      <c r="D254" s="8" t="str">
        <f aca="false">IF($A254="","",IFERROR(INDEX(Customers!$B$6:$B$205,MATCH($C254,Customers!$A$6:$A$205,0)),"Unknown customer"))</f>
        <v/>
      </c>
      <c r="E254" s="39" t="str">
        <f aca="false">IF($A254="","",IFERROR(IF(INDEX(Customers!$G$6:$G$205,MATCH($C254,Customers!$A$6:$A$205,0))="",Setup!$B$26,INDEX(Customers!$G$6:$G$205,MATCH($C254,Customers!$A$6:$A$205,0))),Setup!$B$26))</f>
        <v/>
      </c>
      <c r="F254" s="41" t="str">
        <f aca="false">IF(OR($A254="",$B254=""),"",$B254+$E254)</f>
        <v/>
      </c>
      <c r="G254" s="38" t="str">
        <f aca="false">IF($A254="","",SUMIFS('Line Items'!$E$6:$E$1505,'Line Items'!$A$6:$A$1505,$A254))</f>
        <v/>
      </c>
      <c r="H254" s="42"/>
      <c r="I254" s="38" t="str">
        <f aca="false">IF($A254="","",ROUND((G254-N(H254))*Setup!$B$28,2))</f>
        <v/>
      </c>
      <c r="J254" s="38" t="str">
        <f aca="false">IF($A254="","",G254-N(H254)+I254)</f>
        <v/>
      </c>
      <c r="K254" s="38" t="str">
        <f aca="false">IF($A254="","",SUMIFS(Payments!$G$6:$G$1005,Payments!$C$6:$C$1005,$A254))</f>
        <v/>
      </c>
      <c r="L254" s="38" t="str">
        <f aca="false">IF($A254="","",ROUND(J254-K254,2))</f>
        <v/>
      </c>
      <c r="M254" s="39" t="str">
        <f aca="true">IF($A254="","",IF(OR(L254&lt;=0,F254=""),0,MAX(0,TODAY()-F254)))</f>
        <v/>
      </c>
      <c r="N254" s="8" t="str">
        <f aca="false">IF($A254="","",IF(J254&lt;=0,"Draft",IF(L254&lt;=0,"Paid",IF(M254&gt;0,"Overdue",IF(K254&gt;0,"Part-Paid","Unpaid")))))</f>
        <v/>
      </c>
      <c r="O254" s="7"/>
    </row>
    <row r="255" customFormat="false" ht="15" hidden="false" customHeight="false" outlineLevel="0" collapsed="false">
      <c r="A255" s="7"/>
      <c r="B255" s="40"/>
      <c r="C255" s="7"/>
      <c r="D255" s="8" t="str">
        <f aca="false">IF($A255="","",IFERROR(INDEX(Customers!$B$6:$B$205,MATCH($C255,Customers!$A$6:$A$205,0)),"Unknown customer"))</f>
        <v/>
      </c>
      <c r="E255" s="39" t="str">
        <f aca="false">IF($A255="","",IFERROR(IF(INDEX(Customers!$G$6:$G$205,MATCH($C255,Customers!$A$6:$A$205,0))="",Setup!$B$26,INDEX(Customers!$G$6:$G$205,MATCH($C255,Customers!$A$6:$A$205,0))),Setup!$B$26))</f>
        <v/>
      </c>
      <c r="F255" s="41" t="str">
        <f aca="false">IF(OR($A255="",$B255=""),"",$B255+$E255)</f>
        <v/>
      </c>
      <c r="G255" s="38" t="str">
        <f aca="false">IF($A255="","",SUMIFS('Line Items'!$E$6:$E$1505,'Line Items'!$A$6:$A$1505,$A255))</f>
        <v/>
      </c>
      <c r="H255" s="42"/>
      <c r="I255" s="38" t="str">
        <f aca="false">IF($A255="","",ROUND((G255-N(H255))*Setup!$B$28,2))</f>
        <v/>
      </c>
      <c r="J255" s="38" t="str">
        <f aca="false">IF($A255="","",G255-N(H255)+I255)</f>
        <v/>
      </c>
      <c r="K255" s="38" t="str">
        <f aca="false">IF($A255="","",SUMIFS(Payments!$G$6:$G$1005,Payments!$C$6:$C$1005,$A255))</f>
        <v/>
      </c>
      <c r="L255" s="38" t="str">
        <f aca="false">IF($A255="","",ROUND(J255-K255,2))</f>
        <v/>
      </c>
      <c r="M255" s="39" t="str">
        <f aca="true">IF($A255="","",IF(OR(L255&lt;=0,F255=""),0,MAX(0,TODAY()-F255)))</f>
        <v/>
      </c>
      <c r="N255" s="8" t="str">
        <f aca="false">IF($A255="","",IF(J255&lt;=0,"Draft",IF(L255&lt;=0,"Paid",IF(M255&gt;0,"Overdue",IF(K255&gt;0,"Part-Paid","Unpaid")))))</f>
        <v/>
      </c>
      <c r="O255" s="7"/>
    </row>
    <row r="256" customFormat="false" ht="15" hidden="false" customHeight="false" outlineLevel="0" collapsed="false">
      <c r="A256" s="7"/>
      <c r="B256" s="40"/>
      <c r="C256" s="7"/>
      <c r="D256" s="8" t="str">
        <f aca="false">IF($A256="","",IFERROR(INDEX(Customers!$B$6:$B$205,MATCH($C256,Customers!$A$6:$A$205,0)),"Unknown customer"))</f>
        <v/>
      </c>
      <c r="E256" s="39" t="str">
        <f aca="false">IF($A256="","",IFERROR(IF(INDEX(Customers!$G$6:$G$205,MATCH($C256,Customers!$A$6:$A$205,0))="",Setup!$B$26,INDEX(Customers!$G$6:$G$205,MATCH($C256,Customers!$A$6:$A$205,0))),Setup!$B$26))</f>
        <v/>
      </c>
      <c r="F256" s="41" t="str">
        <f aca="false">IF(OR($A256="",$B256=""),"",$B256+$E256)</f>
        <v/>
      </c>
      <c r="G256" s="38" t="str">
        <f aca="false">IF($A256="","",SUMIFS('Line Items'!$E$6:$E$1505,'Line Items'!$A$6:$A$1505,$A256))</f>
        <v/>
      </c>
      <c r="H256" s="42"/>
      <c r="I256" s="38" t="str">
        <f aca="false">IF($A256="","",ROUND((G256-N(H256))*Setup!$B$28,2))</f>
        <v/>
      </c>
      <c r="J256" s="38" t="str">
        <f aca="false">IF($A256="","",G256-N(H256)+I256)</f>
        <v/>
      </c>
      <c r="K256" s="38" t="str">
        <f aca="false">IF($A256="","",SUMIFS(Payments!$G$6:$G$1005,Payments!$C$6:$C$1005,$A256))</f>
        <v/>
      </c>
      <c r="L256" s="38" t="str">
        <f aca="false">IF($A256="","",ROUND(J256-K256,2))</f>
        <v/>
      </c>
      <c r="M256" s="39" t="str">
        <f aca="true">IF($A256="","",IF(OR(L256&lt;=0,F256=""),0,MAX(0,TODAY()-F256)))</f>
        <v/>
      </c>
      <c r="N256" s="8" t="str">
        <f aca="false">IF($A256="","",IF(J256&lt;=0,"Draft",IF(L256&lt;=0,"Paid",IF(M256&gt;0,"Overdue",IF(K256&gt;0,"Part-Paid","Unpaid")))))</f>
        <v/>
      </c>
      <c r="O256" s="7"/>
    </row>
    <row r="257" customFormat="false" ht="15" hidden="false" customHeight="false" outlineLevel="0" collapsed="false">
      <c r="A257" s="7"/>
      <c r="B257" s="40"/>
      <c r="C257" s="7"/>
      <c r="D257" s="8" t="str">
        <f aca="false">IF($A257="","",IFERROR(INDEX(Customers!$B$6:$B$205,MATCH($C257,Customers!$A$6:$A$205,0)),"Unknown customer"))</f>
        <v/>
      </c>
      <c r="E257" s="39" t="str">
        <f aca="false">IF($A257="","",IFERROR(IF(INDEX(Customers!$G$6:$G$205,MATCH($C257,Customers!$A$6:$A$205,0))="",Setup!$B$26,INDEX(Customers!$G$6:$G$205,MATCH($C257,Customers!$A$6:$A$205,0))),Setup!$B$26))</f>
        <v/>
      </c>
      <c r="F257" s="41" t="str">
        <f aca="false">IF(OR($A257="",$B257=""),"",$B257+$E257)</f>
        <v/>
      </c>
      <c r="G257" s="38" t="str">
        <f aca="false">IF($A257="","",SUMIFS('Line Items'!$E$6:$E$1505,'Line Items'!$A$6:$A$1505,$A257))</f>
        <v/>
      </c>
      <c r="H257" s="42"/>
      <c r="I257" s="38" t="str">
        <f aca="false">IF($A257="","",ROUND((G257-N(H257))*Setup!$B$28,2))</f>
        <v/>
      </c>
      <c r="J257" s="38" t="str">
        <f aca="false">IF($A257="","",G257-N(H257)+I257)</f>
        <v/>
      </c>
      <c r="K257" s="38" t="str">
        <f aca="false">IF($A257="","",SUMIFS(Payments!$G$6:$G$1005,Payments!$C$6:$C$1005,$A257))</f>
        <v/>
      </c>
      <c r="L257" s="38" t="str">
        <f aca="false">IF($A257="","",ROUND(J257-K257,2))</f>
        <v/>
      </c>
      <c r="M257" s="39" t="str">
        <f aca="true">IF($A257="","",IF(OR(L257&lt;=0,F257=""),0,MAX(0,TODAY()-F257)))</f>
        <v/>
      </c>
      <c r="N257" s="8" t="str">
        <f aca="false">IF($A257="","",IF(J257&lt;=0,"Draft",IF(L257&lt;=0,"Paid",IF(M257&gt;0,"Overdue",IF(K257&gt;0,"Part-Paid","Unpaid")))))</f>
        <v/>
      </c>
      <c r="O257" s="7"/>
    </row>
    <row r="258" customFormat="false" ht="15" hidden="false" customHeight="false" outlineLevel="0" collapsed="false">
      <c r="A258" s="7"/>
      <c r="B258" s="40"/>
      <c r="C258" s="7"/>
      <c r="D258" s="8" t="str">
        <f aca="false">IF($A258="","",IFERROR(INDEX(Customers!$B$6:$B$205,MATCH($C258,Customers!$A$6:$A$205,0)),"Unknown customer"))</f>
        <v/>
      </c>
      <c r="E258" s="39" t="str">
        <f aca="false">IF($A258="","",IFERROR(IF(INDEX(Customers!$G$6:$G$205,MATCH($C258,Customers!$A$6:$A$205,0))="",Setup!$B$26,INDEX(Customers!$G$6:$G$205,MATCH($C258,Customers!$A$6:$A$205,0))),Setup!$B$26))</f>
        <v/>
      </c>
      <c r="F258" s="41" t="str">
        <f aca="false">IF(OR($A258="",$B258=""),"",$B258+$E258)</f>
        <v/>
      </c>
      <c r="G258" s="38" t="str">
        <f aca="false">IF($A258="","",SUMIFS('Line Items'!$E$6:$E$1505,'Line Items'!$A$6:$A$1505,$A258))</f>
        <v/>
      </c>
      <c r="H258" s="42"/>
      <c r="I258" s="38" t="str">
        <f aca="false">IF($A258="","",ROUND((G258-N(H258))*Setup!$B$28,2))</f>
        <v/>
      </c>
      <c r="J258" s="38" t="str">
        <f aca="false">IF($A258="","",G258-N(H258)+I258)</f>
        <v/>
      </c>
      <c r="K258" s="38" t="str">
        <f aca="false">IF($A258="","",SUMIFS(Payments!$G$6:$G$1005,Payments!$C$6:$C$1005,$A258))</f>
        <v/>
      </c>
      <c r="L258" s="38" t="str">
        <f aca="false">IF($A258="","",ROUND(J258-K258,2))</f>
        <v/>
      </c>
      <c r="M258" s="39" t="str">
        <f aca="true">IF($A258="","",IF(OR(L258&lt;=0,F258=""),0,MAX(0,TODAY()-F258)))</f>
        <v/>
      </c>
      <c r="N258" s="8" t="str">
        <f aca="false">IF($A258="","",IF(J258&lt;=0,"Draft",IF(L258&lt;=0,"Paid",IF(M258&gt;0,"Overdue",IF(K258&gt;0,"Part-Paid","Unpaid")))))</f>
        <v/>
      </c>
      <c r="O258" s="7"/>
    </row>
    <row r="259" customFormat="false" ht="15" hidden="false" customHeight="false" outlineLevel="0" collapsed="false">
      <c r="A259" s="7"/>
      <c r="B259" s="40"/>
      <c r="C259" s="7"/>
      <c r="D259" s="8" t="str">
        <f aca="false">IF($A259="","",IFERROR(INDEX(Customers!$B$6:$B$205,MATCH($C259,Customers!$A$6:$A$205,0)),"Unknown customer"))</f>
        <v/>
      </c>
      <c r="E259" s="39" t="str">
        <f aca="false">IF($A259="","",IFERROR(IF(INDEX(Customers!$G$6:$G$205,MATCH($C259,Customers!$A$6:$A$205,0))="",Setup!$B$26,INDEX(Customers!$G$6:$G$205,MATCH($C259,Customers!$A$6:$A$205,0))),Setup!$B$26))</f>
        <v/>
      </c>
      <c r="F259" s="41" t="str">
        <f aca="false">IF(OR($A259="",$B259=""),"",$B259+$E259)</f>
        <v/>
      </c>
      <c r="G259" s="38" t="str">
        <f aca="false">IF($A259="","",SUMIFS('Line Items'!$E$6:$E$1505,'Line Items'!$A$6:$A$1505,$A259))</f>
        <v/>
      </c>
      <c r="H259" s="42"/>
      <c r="I259" s="38" t="str">
        <f aca="false">IF($A259="","",ROUND((G259-N(H259))*Setup!$B$28,2))</f>
        <v/>
      </c>
      <c r="J259" s="38" t="str">
        <f aca="false">IF($A259="","",G259-N(H259)+I259)</f>
        <v/>
      </c>
      <c r="K259" s="38" t="str">
        <f aca="false">IF($A259="","",SUMIFS(Payments!$G$6:$G$1005,Payments!$C$6:$C$1005,$A259))</f>
        <v/>
      </c>
      <c r="L259" s="38" t="str">
        <f aca="false">IF($A259="","",ROUND(J259-K259,2))</f>
        <v/>
      </c>
      <c r="M259" s="39" t="str">
        <f aca="true">IF($A259="","",IF(OR(L259&lt;=0,F259=""),0,MAX(0,TODAY()-F259)))</f>
        <v/>
      </c>
      <c r="N259" s="8" t="str">
        <f aca="false">IF($A259="","",IF(J259&lt;=0,"Draft",IF(L259&lt;=0,"Paid",IF(M259&gt;0,"Overdue",IF(K259&gt;0,"Part-Paid","Unpaid")))))</f>
        <v/>
      </c>
      <c r="O259" s="7"/>
    </row>
    <row r="260" customFormat="false" ht="15" hidden="false" customHeight="false" outlineLevel="0" collapsed="false">
      <c r="A260" s="7"/>
      <c r="B260" s="40"/>
      <c r="C260" s="7"/>
      <c r="D260" s="8" t="str">
        <f aca="false">IF($A260="","",IFERROR(INDEX(Customers!$B$6:$B$205,MATCH($C260,Customers!$A$6:$A$205,0)),"Unknown customer"))</f>
        <v/>
      </c>
      <c r="E260" s="39" t="str">
        <f aca="false">IF($A260="","",IFERROR(IF(INDEX(Customers!$G$6:$G$205,MATCH($C260,Customers!$A$6:$A$205,0))="",Setup!$B$26,INDEX(Customers!$G$6:$G$205,MATCH($C260,Customers!$A$6:$A$205,0))),Setup!$B$26))</f>
        <v/>
      </c>
      <c r="F260" s="41" t="str">
        <f aca="false">IF(OR($A260="",$B260=""),"",$B260+$E260)</f>
        <v/>
      </c>
      <c r="G260" s="38" t="str">
        <f aca="false">IF($A260="","",SUMIFS('Line Items'!$E$6:$E$1505,'Line Items'!$A$6:$A$1505,$A260))</f>
        <v/>
      </c>
      <c r="H260" s="42"/>
      <c r="I260" s="38" t="str">
        <f aca="false">IF($A260="","",ROUND((G260-N(H260))*Setup!$B$28,2))</f>
        <v/>
      </c>
      <c r="J260" s="38" t="str">
        <f aca="false">IF($A260="","",G260-N(H260)+I260)</f>
        <v/>
      </c>
      <c r="K260" s="38" t="str">
        <f aca="false">IF($A260="","",SUMIFS(Payments!$G$6:$G$1005,Payments!$C$6:$C$1005,$A260))</f>
        <v/>
      </c>
      <c r="L260" s="38" t="str">
        <f aca="false">IF($A260="","",ROUND(J260-K260,2))</f>
        <v/>
      </c>
      <c r="M260" s="39" t="str">
        <f aca="true">IF($A260="","",IF(OR(L260&lt;=0,F260=""),0,MAX(0,TODAY()-F260)))</f>
        <v/>
      </c>
      <c r="N260" s="8" t="str">
        <f aca="false">IF($A260="","",IF(J260&lt;=0,"Draft",IF(L260&lt;=0,"Paid",IF(M260&gt;0,"Overdue",IF(K260&gt;0,"Part-Paid","Unpaid")))))</f>
        <v/>
      </c>
      <c r="O260" s="7"/>
    </row>
    <row r="261" customFormat="false" ht="15" hidden="false" customHeight="false" outlineLevel="0" collapsed="false">
      <c r="A261" s="7"/>
      <c r="B261" s="40"/>
      <c r="C261" s="7"/>
      <c r="D261" s="8" t="str">
        <f aca="false">IF($A261="","",IFERROR(INDEX(Customers!$B$6:$B$205,MATCH($C261,Customers!$A$6:$A$205,0)),"Unknown customer"))</f>
        <v/>
      </c>
      <c r="E261" s="39" t="str">
        <f aca="false">IF($A261="","",IFERROR(IF(INDEX(Customers!$G$6:$G$205,MATCH($C261,Customers!$A$6:$A$205,0))="",Setup!$B$26,INDEX(Customers!$G$6:$G$205,MATCH($C261,Customers!$A$6:$A$205,0))),Setup!$B$26))</f>
        <v/>
      </c>
      <c r="F261" s="41" t="str">
        <f aca="false">IF(OR($A261="",$B261=""),"",$B261+$E261)</f>
        <v/>
      </c>
      <c r="G261" s="38" t="str">
        <f aca="false">IF($A261="","",SUMIFS('Line Items'!$E$6:$E$1505,'Line Items'!$A$6:$A$1505,$A261))</f>
        <v/>
      </c>
      <c r="H261" s="42"/>
      <c r="I261" s="38" t="str">
        <f aca="false">IF($A261="","",ROUND((G261-N(H261))*Setup!$B$28,2))</f>
        <v/>
      </c>
      <c r="J261" s="38" t="str">
        <f aca="false">IF($A261="","",G261-N(H261)+I261)</f>
        <v/>
      </c>
      <c r="K261" s="38" t="str">
        <f aca="false">IF($A261="","",SUMIFS(Payments!$G$6:$G$1005,Payments!$C$6:$C$1005,$A261))</f>
        <v/>
      </c>
      <c r="L261" s="38" t="str">
        <f aca="false">IF($A261="","",ROUND(J261-K261,2))</f>
        <v/>
      </c>
      <c r="M261" s="39" t="str">
        <f aca="true">IF($A261="","",IF(OR(L261&lt;=0,F261=""),0,MAX(0,TODAY()-F261)))</f>
        <v/>
      </c>
      <c r="N261" s="8" t="str">
        <f aca="false">IF($A261="","",IF(J261&lt;=0,"Draft",IF(L261&lt;=0,"Paid",IF(M261&gt;0,"Overdue",IF(K261&gt;0,"Part-Paid","Unpaid")))))</f>
        <v/>
      </c>
      <c r="O261" s="7"/>
    </row>
    <row r="262" customFormat="false" ht="15" hidden="false" customHeight="false" outlineLevel="0" collapsed="false">
      <c r="A262" s="7"/>
      <c r="B262" s="40"/>
      <c r="C262" s="7"/>
      <c r="D262" s="8" t="str">
        <f aca="false">IF($A262="","",IFERROR(INDEX(Customers!$B$6:$B$205,MATCH($C262,Customers!$A$6:$A$205,0)),"Unknown customer"))</f>
        <v/>
      </c>
      <c r="E262" s="39" t="str">
        <f aca="false">IF($A262="","",IFERROR(IF(INDEX(Customers!$G$6:$G$205,MATCH($C262,Customers!$A$6:$A$205,0))="",Setup!$B$26,INDEX(Customers!$G$6:$G$205,MATCH($C262,Customers!$A$6:$A$205,0))),Setup!$B$26))</f>
        <v/>
      </c>
      <c r="F262" s="41" t="str">
        <f aca="false">IF(OR($A262="",$B262=""),"",$B262+$E262)</f>
        <v/>
      </c>
      <c r="G262" s="38" t="str">
        <f aca="false">IF($A262="","",SUMIFS('Line Items'!$E$6:$E$1505,'Line Items'!$A$6:$A$1505,$A262))</f>
        <v/>
      </c>
      <c r="H262" s="42"/>
      <c r="I262" s="38" t="str">
        <f aca="false">IF($A262="","",ROUND((G262-N(H262))*Setup!$B$28,2))</f>
        <v/>
      </c>
      <c r="J262" s="38" t="str">
        <f aca="false">IF($A262="","",G262-N(H262)+I262)</f>
        <v/>
      </c>
      <c r="K262" s="38" t="str">
        <f aca="false">IF($A262="","",SUMIFS(Payments!$G$6:$G$1005,Payments!$C$6:$C$1005,$A262))</f>
        <v/>
      </c>
      <c r="L262" s="38" t="str">
        <f aca="false">IF($A262="","",ROUND(J262-K262,2))</f>
        <v/>
      </c>
      <c r="M262" s="39" t="str">
        <f aca="true">IF($A262="","",IF(OR(L262&lt;=0,F262=""),0,MAX(0,TODAY()-F262)))</f>
        <v/>
      </c>
      <c r="N262" s="8" t="str">
        <f aca="false">IF($A262="","",IF(J262&lt;=0,"Draft",IF(L262&lt;=0,"Paid",IF(M262&gt;0,"Overdue",IF(K262&gt;0,"Part-Paid","Unpaid")))))</f>
        <v/>
      </c>
      <c r="O262" s="7"/>
    </row>
    <row r="263" customFormat="false" ht="15" hidden="false" customHeight="false" outlineLevel="0" collapsed="false">
      <c r="A263" s="7"/>
      <c r="B263" s="40"/>
      <c r="C263" s="7"/>
      <c r="D263" s="8" t="str">
        <f aca="false">IF($A263="","",IFERROR(INDEX(Customers!$B$6:$B$205,MATCH($C263,Customers!$A$6:$A$205,0)),"Unknown customer"))</f>
        <v/>
      </c>
      <c r="E263" s="39" t="str">
        <f aca="false">IF($A263="","",IFERROR(IF(INDEX(Customers!$G$6:$G$205,MATCH($C263,Customers!$A$6:$A$205,0))="",Setup!$B$26,INDEX(Customers!$G$6:$G$205,MATCH($C263,Customers!$A$6:$A$205,0))),Setup!$B$26))</f>
        <v/>
      </c>
      <c r="F263" s="41" t="str">
        <f aca="false">IF(OR($A263="",$B263=""),"",$B263+$E263)</f>
        <v/>
      </c>
      <c r="G263" s="38" t="str">
        <f aca="false">IF($A263="","",SUMIFS('Line Items'!$E$6:$E$1505,'Line Items'!$A$6:$A$1505,$A263))</f>
        <v/>
      </c>
      <c r="H263" s="42"/>
      <c r="I263" s="38" t="str">
        <f aca="false">IF($A263="","",ROUND((G263-N(H263))*Setup!$B$28,2))</f>
        <v/>
      </c>
      <c r="J263" s="38" t="str">
        <f aca="false">IF($A263="","",G263-N(H263)+I263)</f>
        <v/>
      </c>
      <c r="K263" s="38" t="str">
        <f aca="false">IF($A263="","",SUMIFS(Payments!$G$6:$G$1005,Payments!$C$6:$C$1005,$A263))</f>
        <v/>
      </c>
      <c r="L263" s="38" t="str">
        <f aca="false">IF($A263="","",ROUND(J263-K263,2))</f>
        <v/>
      </c>
      <c r="M263" s="39" t="str">
        <f aca="true">IF($A263="","",IF(OR(L263&lt;=0,F263=""),0,MAX(0,TODAY()-F263)))</f>
        <v/>
      </c>
      <c r="N263" s="8" t="str">
        <f aca="false">IF($A263="","",IF(J263&lt;=0,"Draft",IF(L263&lt;=0,"Paid",IF(M263&gt;0,"Overdue",IF(K263&gt;0,"Part-Paid","Unpaid")))))</f>
        <v/>
      </c>
      <c r="O263" s="7"/>
    </row>
    <row r="264" customFormat="false" ht="15" hidden="false" customHeight="false" outlineLevel="0" collapsed="false">
      <c r="A264" s="7"/>
      <c r="B264" s="40"/>
      <c r="C264" s="7"/>
      <c r="D264" s="8" t="str">
        <f aca="false">IF($A264="","",IFERROR(INDEX(Customers!$B$6:$B$205,MATCH($C264,Customers!$A$6:$A$205,0)),"Unknown customer"))</f>
        <v/>
      </c>
      <c r="E264" s="39" t="str">
        <f aca="false">IF($A264="","",IFERROR(IF(INDEX(Customers!$G$6:$G$205,MATCH($C264,Customers!$A$6:$A$205,0))="",Setup!$B$26,INDEX(Customers!$G$6:$G$205,MATCH($C264,Customers!$A$6:$A$205,0))),Setup!$B$26))</f>
        <v/>
      </c>
      <c r="F264" s="41" t="str">
        <f aca="false">IF(OR($A264="",$B264=""),"",$B264+$E264)</f>
        <v/>
      </c>
      <c r="G264" s="38" t="str">
        <f aca="false">IF($A264="","",SUMIFS('Line Items'!$E$6:$E$1505,'Line Items'!$A$6:$A$1505,$A264))</f>
        <v/>
      </c>
      <c r="H264" s="42"/>
      <c r="I264" s="38" t="str">
        <f aca="false">IF($A264="","",ROUND((G264-N(H264))*Setup!$B$28,2))</f>
        <v/>
      </c>
      <c r="J264" s="38" t="str">
        <f aca="false">IF($A264="","",G264-N(H264)+I264)</f>
        <v/>
      </c>
      <c r="K264" s="38" t="str">
        <f aca="false">IF($A264="","",SUMIFS(Payments!$G$6:$G$1005,Payments!$C$6:$C$1005,$A264))</f>
        <v/>
      </c>
      <c r="L264" s="38" t="str">
        <f aca="false">IF($A264="","",ROUND(J264-K264,2))</f>
        <v/>
      </c>
      <c r="M264" s="39" t="str">
        <f aca="true">IF($A264="","",IF(OR(L264&lt;=0,F264=""),0,MAX(0,TODAY()-F264)))</f>
        <v/>
      </c>
      <c r="N264" s="8" t="str">
        <f aca="false">IF($A264="","",IF(J264&lt;=0,"Draft",IF(L264&lt;=0,"Paid",IF(M264&gt;0,"Overdue",IF(K264&gt;0,"Part-Paid","Unpaid")))))</f>
        <v/>
      </c>
      <c r="O264" s="7"/>
    </row>
    <row r="265" customFormat="false" ht="15" hidden="false" customHeight="false" outlineLevel="0" collapsed="false">
      <c r="A265" s="7"/>
      <c r="B265" s="40"/>
      <c r="C265" s="7"/>
      <c r="D265" s="8" t="str">
        <f aca="false">IF($A265="","",IFERROR(INDEX(Customers!$B$6:$B$205,MATCH($C265,Customers!$A$6:$A$205,0)),"Unknown customer"))</f>
        <v/>
      </c>
      <c r="E265" s="39" t="str">
        <f aca="false">IF($A265="","",IFERROR(IF(INDEX(Customers!$G$6:$G$205,MATCH($C265,Customers!$A$6:$A$205,0))="",Setup!$B$26,INDEX(Customers!$G$6:$G$205,MATCH($C265,Customers!$A$6:$A$205,0))),Setup!$B$26))</f>
        <v/>
      </c>
      <c r="F265" s="41" t="str">
        <f aca="false">IF(OR($A265="",$B265=""),"",$B265+$E265)</f>
        <v/>
      </c>
      <c r="G265" s="38" t="str">
        <f aca="false">IF($A265="","",SUMIFS('Line Items'!$E$6:$E$1505,'Line Items'!$A$6:$A$1505,$A265))</f>
        <v/>
      </c>
      <c r="H265" s="42"/>
      <c r="I265" s="38" t="str">
        <f aca="false">IF($A265="","",ROUND((G265-N(H265))*Setup!$B$28,2))</f>
        <v/>
      </c>
      <c r="J265" s="38" t="str">
        <f aca="false">IF($A265="","",G265-N(H265)+I265)</f>
        <v/>
      </c>
      <c r="K265" s="38" t="str">
        <f aca="false">IF($A265="","",SUMIFS(Payments!$G$6:$G$1005,Payments!$C$6:$C$1005,$A265))</f>
        <v/>
      </c>
      <c r="L265" s="38" t="str">
        <f aca="false">IF($A265="","",ROUND(J265-K265,2))</f>
        <v/>
      </c>
      <c r="M265" s="39" t="str">
        <f aca="true">IF($A265="","",IF(OR(L265&lt;=0,F265=""),0,MAX(0,TODAY()-F265)))</f>
        <v/>
      </c>
      <c r="N265" s="8" t="str">
        <f aca="false">IF($A265="","",IF(J265&lt;=0,"Draft",IF(L265&lt;=0,"Paid",IF(M265&gt;0,"Overdue",IF(K265&gt;0,"Part-Paid","Unpaid")))))</f>
        <v/>
      </c>
      <c r="O265" s="7"/>
    </row>
    <row r="266" customFormat="false" ht="15" hidden="false" customHeight="false" outlineLevel="0" collapsed="false">
      <c r="A266" s="7"/>
      <c r="B266" s="40"/>
      <c r="C266" s="7"/>
      <c r="D266" s="8" t="str">
        <f aca="false">IF($A266="","",IFERROR(INDEX(Customers!$B$6:$B$205,MATCH($C266,Customers!$A$6:$A$205,0)),"Unknown customer"))</f>
        <v/>
      </c>
      <c r="E266" s="39" t="str">
        <f aca="false">IF($A266="","",IFERROR(IF(INDEX(Customers!$G$6:$G$205,MATCH($C266,Customers!$A$6:$A$205,0))="",Setup!$B$26,INDEX(Customers!$G$6:$G$205,MATCH($C266,Customers!$A$6:$A$205,0))),Setup!$B$26))</f>
        <v/>
      </c>
      <c r="F266" s="41" t="str">
        <f aca="false">IF(OR($A266="",$B266=""),"",$B266+$E266)</f>
        <v/>
      </c>
      <c r="G266" s="38" t="str">
        <f aca="false">IF($A266="","",SUMIFS('Line Items'!$E$6:$E$1505,'Line Items'!$A$6:$A$1505,$A266))</f>
        <v/>
      </c>
      <c r="H266" s="42"/>
      <c r="I266" s="38" t="str">
        <f aca="false">IF($A266="","",ROUND((G266-N(H266))*Setup!$B$28,2))</f>
        <v/>
      </c>
      <c r="J266" s="38" t="str">
        <f aca="false">IF($A266="","",G266-N(H266)+I266)</f>
        <v/>
      </c>
      <c r="K266" s="38" t="str">
        <f aca="false">IF($A266="","",SUMIFS(Payments!$G$6:$G$1005,Payments!$C$6:$C$1005,$A266))</f>
        <v/>
      </c>
      <c r="L266" s="38" t="str">
        <f aca="false">IF($A266="","",ROUND(J266-K266,2))</f>
        <v/>
      </c>
      <c r="M266" s="39" t="str">
        <f aca="true">IF($A266="","",IF(OR(L266&lt;=0,F266=""),0,MAX(0,TODAY()-F266)))</f>
        <v/>
      </c>
      <c r="N266" s="8" t="str">
        <f aca="false">IF($A266="","",IF(J266&lt;=0,"Draft",IF(L266&lt;=0,"Paid",IF(M266&gt;0,"Overdue",IF(K266&gt;0,"Part-Paid","Unpaid")))))</f>
        <v/>
      </c>
      <c r="O266" s="7"/>
    </row>
    <row r="267" customFormat="false" ht="15" hidden="false" customHeight="false" outlineLevel="0" collapsed="false">
      <c r="A267" s="7"/>
      <c r="B267" s="40"/>
      <c r="C267" s="7"/>
      <c r="D267" s="8" t="str">
        <f aca="false">IF($A267="","",IFERROR(INDEX(Customers!$B$6:$B$205,MATCH($C267,Customers!$A$6:$A$205,0)),"Unknown customer"))</f>
        <v/>
      </c>
      <c r="E267" s="39" t="str">
        <f aca="false">IF($A267="","",IFERROR(IF(INDEX(Customers!$G$6:$G$205,MATCH($C267,Customers!$A$6:$A$205,0))="",Setup!$B$26,INDEX(Customers!$G$6:$G$205,MATCH($C267,Customers!$A$6:$A$205,0))),Setup!$B$26))</f>
        <v/>
      </c>
      <c r="F267" s="41" t="str">
        <f aca="false">IF(OR($A267="",$B267=""),"",$B267+$E267)</f>
        <v/>
      </c>
      <c r="G267" s="38" t="str">
        <f aca="false">IF($A267="","",SUMIFS('Line Items'!$E$6:$E$1505,'Line Items'!$A$6:$A$1505,$A267))</f>
        <v/>
      </c>
      <c r="H267" s="42"/>
      <c r="I267" s="38" t="str">
        <f aca="false">IF($A267="","",ROUND((G267-N(H267))*Setup!$B$28,2))</f>
        <v/>
      </c>
      <c r="J267" s="38" t="str">
        <f aca="false">IF($A267="","",G267-N(H267)+I267)</f>
        <v/>
      </c>
      <c r="K267" s="38" t="str">
        <f aca="false">IF($A267="","",SUMIFS(Payments!$G$6:$G$1005,Payments!$C$6:$C$1005,$A267))</f>
        <v/>
      </c>
      <c r="L267" s="38" t="str">
        <f aca="false">IF($A267="","",ROUND(J267-K267,2))</f>
        <v/>
      </c>
      <c r="M267" s="39" t="str">
        <f aca="true">IF($A267="","",IF(OR(L267&lt;=0,F267=""),0,MAX(0,TODAY()-F267)))</f>
        <v/>
      </c>
      <c r="N267" s="8" t="str">
        <f aca="false">IF($A267="","",IF(J267&lt;=0,"Draft",IF(L267&lt;=0,"Paid",IF(M267&gt;0,"Overdue",IF(K267&gt;0,"Part-Paid","Unpaid")))))</f>
        <v/>
      </c>
      <c r="O267" s="7"/>
    </row>
    <row r="268" customFormat="false" ht="15" hidden="false" customHeight="false" outlineLevel="0" collapsed="false">
      <c r="A268" s="7"/>
      <c r="B268" s="40"/>
      <c r="C268" s="7"/>
      <c r="D268" s="8" t="str">
        <f aca="false">IF($A268="","",IFERROR(INDEX(Customers!$B$6:$B$205,MATCH($C268,Customers!$A$6:$A$205,0)),"Unknown customer"))</f>
        <v/>
      </c>
      <c r="E268" s="39" t="str">
        <f aca="false">IF($A268="","",IFERROR(IF(INDEX(Customers!$G$6:$G$205,MATCH($C268,Customers!$A$6:$A$205,0))="",Setup!$B$26,INDEX(Customers!$G$6:$G$205,MATCH($C268,Customers!$A$6:$A$205,0))),Setup!$B$26))</f>
        <v/>
      </c>
      <c r="F268" s="41" t="str">
        <f aca="false">IF(OR($A268="",$B268=""),"",$B268+$E268)</f>
        <v/>
      </c>
      <c r="G268" s="38" t="str">
        <f aca="false">IF($A268="","",SUMIFS('Line Items'!$E$6:$E$1505,'Line Items'!$A$6:$A$1505,$A268))</f>
        <v/>
      </c>
      <c r="H268" s="42"/>
      <c r="I268" s="38" t="str">
        <f aca="false">IF($A268="","",ROUND((G268-N(H268))*Setup!$B$28,2))</f>
        <v/>
      </c>
      <c r="J268" s="38" t="str">
        <f aca="false">IF($A268="","",G268-N(H268)+I268)</f>
        <v/>
      </c>
      <c r="K268" s="38" t="str">
        <f aca="false">IF($A268="","",SUMIFS(Payments!$G$6:$G$1005,Payments!$C$6:$C$1005,$A268))</f>
        <v/>
      </c>
      <c r="L268" s="38" t="str">
        <f aca="false">IF($A268="","",ROUND(J268-K268,2))</f>
        <v/>
      </c>
      <c r="M268" s="39" t="str">
        <f aca="true">IF($A268="","",IF(OR(L268&lt;=0,F268=""),0,MAX(0,TODAY()-F268)))</f>
        <v/>
      </c>
      <c r="N268" s="8" t="str">
        <f aca="false">IF($A268="","",IF(J268&lt;=0,"Draft",IF(L268&lt;=0,"Paid",IF(M268&gt;0,"Overdue",IF(K268&gt;0,"Part-Paid","Unpaid")))))</f>
        <v/>
      </c>
      <c r="O268" s="7"/>
    </row>
    <row r="269" customFormat="false" ht="15" hidden="false" customHeight="false" outlineLevel="0" collapsed="false">
      <c r="A269" s="7"/>
      <c r="B269" s="40"/>
      <c r="C269" s="7"/>
      <c r="D269" s="8" t="str">
        <f aca="false">IF($A269="","",IFERROR(INDEX(Customers!$B$6:$B$205,MATCH($C269,Customers!$A$6:$A$205,0)),"Unknown customer"))</f>
        <v/>
      </c>
      <c r="E269" s="39" t="str">
        <f aca="false">IF($A269="","",IFERROR(IF(INDEX(Customers!$G$6:$G$205,MATCH($C269,Customers!$A$6:$A$205,0))="",Setup!$B$26,INDEX(Customers!$G$6:$G$205,MATCH($C269,Customers!$A$6:$A$205,0))),Setup!$B$26))</f>
        <v/>
      </c>
      <c r="F269" s="41" t="str">
        <f aca="false">IF(OR($A269="",$B269=""),"",$B269+$E269)</f>
        <v/>
      </c>
      <c r="G269" s="38" t="str">
        <f aca="false">IF($A269="","",SUMIFS('Line Items'!$E$6:$E$1505,'Line Items'!$A$6:$A$1505,$A269))</f>
        <v/>
      </c>
      <c r="H269" s="42"/>
      <c r="I269" s="38" t="str">
        <f aca="false">IF($A269="","",ROUND((G269-N(H269))*Setup!$B$28,2))</f>
        <v/>
      </c>
      <c r="J269" s="38" t="str">
        <f aca="false">IF($A269="","",G269-N(H269)+I269)</f>
        <v/>
      </c>
      <c r="K269" s="38" t="str">
        <f aca="false">IF($A269="","",SUMIFS(Payments!$G$6:$G$1005,Payments!$C$6:$C$1005,$A269))</f>
        <v/>
      </c>
      <c r="L269" s="38" t="str">
        <f aca="false">IF($A269="","",ROUND(J269-K269,2))</f>
        <v/>
      </c>
      <c r="M269" s="39" t="str">
        <f aca="true">IF($A269="","",IF(OR(L269&lt;=0,F269=""),0,MAX(0,TODAY()-F269)))</f>
        <v/>
      </c>
      <c r="N269" s="8" t="str">
        <f aca="false">IF($A269="","",IF(J269&lt;=0,"Draft",IF(L269&lt;=0,"Paid",IF(M269&gt;0,"Overdue",IF(K269&gt;0,"Part-Paid","Unpaid")))))</f>
        <v/>
      </c>
      <c r="O269" s="7"/>
    </row>
    <row r="270" customFormat="false" ht="15" hidden="false" customHeight="false" outlineLevel="0" collapsed="false">
      <c r="A270" s="7"/>
      <c r="B270" s="40"/>
      <c r="C270" s="7"/>
      <c r="D270" s="8" t="str">
        <f aca="false">IF($A270="","",IFERROR(INDEX(Customers!$B$6:$B$205,MATCH($C270,Customers!$A$6:$A$205,0)),"Unknown customer"))</f>
        <v/>
      </c>
      <c r="E270" s="39" t="str">
        <f aca="false">IF($A270="","",IFERROR(IF(INDEX(Customers!$G$6:$G$205,MATCH($C270,Customers!$A$6:$A$205,0))="",Setup!$B$26,INDEX(Customers!$G$6:$G$205,MATCH($C270,Customers!$A$6:$A$205,0))),Setup!$B$26))</f>
        <v/>
      </c>
      <c r="F270" s="41" t="str">
        <f aca="false">IF(OR($A270="",$B270=""),"",$B270+$E270)</f>
        <v/>
      </c>
      <c r="G270" s="38" t="str">
        <f aca="false">IF($A270="","",SUMIFS('Line Items'!$E$6:$E$1505,'Line Items'!$A$6:$A$1505,$A270))</f>
        <v/>
      </c>
      <c r="H270" s="42"/>
      <c r="I270" s="38" t="str">
        <f aca="false">IF($A270="","",ROUND((G270-N(H270))*Setup!$B$28,2))</f>
        <v/>
      </c>
      <c r="J270" s="38" t="str">
        <f aca="false">IF($A270="","",G270-N(H270)+I270)</f>
        <v/>
      </c>
      <c r="K270" s="38" t="str">
        <f aca="false">IF($A270="","",SUMIFS(Payments!$G$6:$G$1005,Payments!$C$6:$C$1005,$A270))</f>
        <v/>
      </c>
      <c r="L270" s="38" t="str">
        <f aca="false">IF($A270="","",ROUND(J270-K270,2))</f>
        <v/>
      </c>
      <c r="M270" s="39" t="str">
        <f aca="true">IF($A270="","",IF(OR(L270&lt;=0,F270=""),0,MAX(0,TODAY()-F270)))</f>
        <v/>
      </c>
      <c r="N270" s="8" t="str">
        <f aca="false">IF($A270="","",IF(J270&lt;=0,"Draft",IF(L270&lt;=0,"Paid",IF(M270&gt;0,"Overdue",IF(K270&gt;0,"Part-Paid","Unpaid")))))</f>
        <v/>
      </c>
      <c r="O270" s="7"/>
    </row>
    <row r="271" customFormat="false" ht="15" hidden="false" customHeight="false" outlineLevel="0" collapsed="false">
      <c r="A271" s="7"/>
      <c r="B271" s="40"/>
      <c r="C271" s="7"/>
      <c r="D271" s="8" t="str">
        <f aca="false">IF($A271="","",IFERROR(INDEX(Customers!$B$6:$B$205,MATCH($C271,Customers!$A$6:$A$205,0)),"Unknown customer"))</f>
        <v/>
      </c>
      <c r="E271" s="39" t="str">
        <f aca="false">IF($A271="","",IFERROR(IF(INDEX(Customers!$G$6:$G$205,MATCH($C271,Customers!$A$6:$A$205,0))="",Setup!$B$26,INDEX(Customers!$G$6:$G$205,MATCH($C271,Customers!$A$6:$A$205,0))),Setup!$B$26))</f>
        <v/>
      </c>
      <c r="F271" s="41" t="str">
        <f aca="false">IF(OR($A271="",$B271=""),"",$B271+$E271)</f>
        <v/>
      </c>
      <c r="G271" s="38" t="str">
        <f aca="false">IF($A271="","",SUMIFS('Line Items'!$E$6:$E$1505,'Line Items'!$A$6:$A$1505,$A271))</f>
        <v/>
      </c>
      <c r="H271" s="42"/>
      <c r="I271" s="38" t="str">
        <f aca="false">IF($A271="","",ROUND((G271-N(H271))*Setup!$B$28,2))</f>
        <v/>
      </c>
      <c r="J271" s="38" t="str">
        <f aca="false">IF($A271="","",G271-N(H271)+I271)</f>
        <v/>
      </c>
      <c r="K271" s="38" t="str">
        <f aca="false">IF($A271="","",SUMIFS(Payments!$G$6:$G$1005,Payments!$C$6:$C$1005,$A271))</f>
        <v/>
      </c>
      <c r="L271" s="38" t="str">
        <f aca="false">IF($A271="","",ROUND(J271-K271,2))</f>
        <v/>
      </c>
      <c r="M271" s="39" t="str">
        <f aca="true">IF($A271="","",IF(OR(L271&lt;=0,F271=""),0,MAX(0,TODAY()-F271)))</f>
        <v/>
      </c>
      <c r="N271" s="8" t="str">
        <f aca="false">IF($A271="","",IF(J271&lt;=0,"Draft",IF(L271&lt;=0,"Paid",IF(M271&gt;0,"Overdue",IF(K271&gt;0,"Part-Paid","Unpaid")))))</f>
        <v/>
      </c>
      <c r="O271" s="7"/>
    </row>
    <row r="272" customFormat="false" ht="15" hidden="false" customHeight="false" outlineLevel="0" collapsed="false">
      <c r="A272" s="7"/>
      <c r="B272" s="40"/>
      <c r="C272" s="7"/>
      <c r="D272" s="8" t="str">
        <f aca="false">IF($A272="","",IFERROR(INDEX(Customers!$B$6:$B$205,MATCH($C272,Customers!$A$6:$A$205,0)),"Unknown customer"))</f>
        <v/>
      </c>
      <c r="E272" s="39" t="str">
        <f aca="false">IF($A272="","",IFERROR(IF(INDEX(Customers!$G$6:$G$205,MATCH($C272,Customers!$A$6:$A$205,0))="",Setup!$B$26,INDEX(Customers!$G$6:$G$205,MATCH($C272,Customers!$A$6:$A$205,0))),Setup!$B$26))</f>
        <v/>
      </c>
      <c r="F272" s="41" t="str">
        <f aca="false">IF(OR($A272="",$B272=""),"",$B272+$E272)</f>
        <v/>
      </c>
      <c r="G272" s="38" t="str">
        <f aca="false">IF($A272="","",SUMIFS('Line Items'!$E$6:$E$1505,'Line Items'!$A$6:$A$1505,$A272))</f>
        <v/>
      </c>
      <c r="H272" s="42"/>
      <c r="I272" s="38" t="str">
        <f aca="false">IF($A272="","",ROUND((G272-N(H272))*Setup!$B$28,2))</f>
        <v/>
      </c>
      <c r="J272" s="38" t="str">
        <f aca="false">IF($A272="","",G272-N(H272)+I272)</f>
        <v/>
      </c>
      <c r="K272" s="38" t="str">
        <f aca="false">IF($A272="","",SUMIFS(Payments!$G$6:$G$1005,Payments!$C$6:$C$1005,$A272))</f>
        <v/>
      </c>
      <c r="L272" s="38" t="str">
        <f aca="false">IF($A272="","",ROUND(J272-K272,2))</f>
        <v/>
      </c>
      <c r="M272" s="39" t="str">
        <f aca="true">IF($A272="","",IF(OR(L272&lt;=0,F272=""),0,MAX(0,TODAY()-F272)))</f>
        <v/>
      </c>
      <c r="N272" s="8" t="str">
        <f aca="false">IF($A272="","",IF(J272&lt;=0,"Draft",IF(L272&lt;=0,"Paid",IF(M272&gt;0,"Overdue",IF(K272&gt;0,"Part-Paid","Unpaid")))))</f>
        <v/>
      </c>
      <c r="O272" s="7"/>
    </row>
    <row r="273" customFormat="false" ht="15" hidden="false" customHeight="false" outlineLevel="0" collapsed="false">
      <c r="A273" s="7"/>
      <c r="B273" s="40"/>
      <c r="C273" s="7"/>
      <c r="D273" s="8" t="str">
        <f aca="false">IF($A273="","",IFERROR(INDEX(Customers!$B$6:$B$205,MATCH($C273,Customers!$A$6:$A$205,0)),"Unknown customer"))</f>
        <v/>
      </c>
      <c r="E273" s="39" t="str">
        <f aca="false">IF($A273="","",IFERROR(IF(INDEX(Customers!$G$6:$G$205,MATCH($C273,Customers!$A$6:$A$205,0))="",Setup!$B$26,INDEX(Customers!$G$6:$G$205,MATCH($C273,Customers!$A$6:$A$205,0))),Setup!$B$26))</f>
        <v/>
      </c>
      <c r="F273" s="41" t="str">
        <f aca="false">IF(OR($A273="",$B273=""),"",$B273+$E273)</f>
        <v/>
      </c>
      <c r="G273" s="38" t="str">
        <f aca="false">IF($A273="","",SUMIFS('Line Items'!$E$6:$E$1505,'Line Items'!$A$6:$A$1505,$A273))</f>
        <v/>
      </c>
      <c r="H273" s="42"/>
      <c r="I273" s="38" t="str">
        <f aca="false">IF($A273="","",ROUND((G273-N(H273))*Setup!$B$28,2))</f>
        <v/>
      </c>
      <c r="J273" s="38" t="str">
        <f aca="false">IF($A273="","",G273-N(H273)+I273)</f>
        <v/>
      </c>
      <c r="K273" s="38" t="str">
        <f aca="false">IF($A273="","",SUMIFS(Payments!$G$6:$G$1005,Payments!$C$6:$C$1005,$A273))</f>
        <v/>
      </c>
      <c r="L273" s="38" t="str">
        <f aca="false">IF($A273="","",ROUND(J273-K273,2))</f>
        <v/>
      </c>
      <c r="M273" s="39" t="str">
        <f aca="true">IF($A273="","",IF(OR(L273&lt;=0,F273=""),0,MAX(0,TODAY()-F273)))</f>
        <v/>
      </c>
      <c r="N273" s="8" t="str">
        <f aca="false">IF($A273="","",IF(J273&lt;=0,"Draft",IF(L273&lt;=0,"Paid",IF(M273&gt;0,"Overdue",IF(K273&gt;0,"Part-Paid","Unpaid")))))</f>
        <v/>
      </c>
      <c r="O273" s="7"/>
    </row>
    <row r="274" customFormat="false" ht="15" hidden="false" customHeight="false" outlineLevel="0" collapsed="false">
      <c r="A274" s="7"/>
      <c r="B274" s="40"/>
      <c r="C274" s="7"/>
      <c r="D274" s="8" t="str">
        <f aca="false">IF($A274="","",IFERROR(INDEX(Customers!$B$6:$B$205,MATCH($C274,Customers!$A$6:$A$205,0)),"Unknown customer"))</f>
        <v/>
      </c>
      <c r="E274" s="39" t="str">
        <f aca="false">IF($A274="","",IFERROR(IF(INDEX(Customers!$G$6:$G$205,MATCH($C274,Customers!$A$6:$A$205,0))="",Setup!$B$26,INDEX(Customers!$G$6:$G$205,MATCH($C274,Customers!$A$6:$A$205,0))),Setup!$B$26))</f>
        <v/>
      </c>
      <c r="F274" s="41" t="str">
        <f aca="false">IF(OR($A274="",$B274=""),"",$B274+$E274)</f>
        <v/>
      </c>
      <c r="G274" s="38" t="str">
        <f aca="false">IF($A274="","",SUMIFS('Line Items'!$E$6:$E$1505,'Line Items'!$A$6:$A$1505,$A274))</f>
        <v/>
      </c>
      <c r="H274" s="42"/>
      <c r="I274" s="38" t="str">
        <f aca="false">IF($A274="","",ROUND((G274-N(H274))*Setup!$B$28,2))</f>
        <v/>
      </c>
      <c r="J274" s="38" t="str">
        <f aca="false">IF($A274="","",G274-N(H274)+I274)</f>
        <v/>
      </c>
      <c r="K274" s="38" t="str">
        <f aca="false">IF($A274="","",SUMIFS(Payments!$G$6:$G$1005,Payments!$C$6:$C$1005,$A274))</f>
        <v/>
      </c>
      <c r="L274" s="38" t="str">
        <f aca="false">IF($A274="","",ROUND(J274-K274,2))</f>
        <v/>
      </c>
      <c r="M274" s="39" t="str">
        <f aca="true">IF($A274="","",IF(OR(L274&lt;=0,F274=""),0,MAX(0,TODAY()-F274)))</f>
        <v/>
      </c>
      <c r="N274" s="8" t="str">
        <f aca="false">IF($A274="","",IF(J274&lt;=0,"Draft",IF(L274&lt;=0,"Paid",IF(M274&gt;0,"Overdue",IF(K274&gt;0,"Part-Paid","Unpaid")))))</f>
        <v/>
      </c>
      <c r="O274" s="7"/>
    </row>
    <row r="275" customFormat="false" ht="15" hidden="false" customHeight="false" outlineLevel="0" collapsed="false">
      <c r="A275" s="7"/>
      <c r="B275" s="40"/>
      <c r="C275" s="7"/>
      <c r="D275" s="8" t="str">
        <f aca="false">IF($A275="","",IFERROR(INDEX(Customers!$B$6:$B$205,MATCH($C275,Customers!$A$6:$A$205,0)),"Unknown customer"))</f>
        <v/>
      </c>
      <c r="E275" s="39" t="str">
        <f aca="false">IF($A275="","",IFERROR(IF(INDEX(Customers!$G$6:$G$205,MATCH($C275,Customers!$A$6:$A$205,0))="",Setup!$B$26,INDEX(Customers!$G$6:$G$205,MATCH($C275,Customers!$A$6:$A$205,0))),Setup!$B$26))</f>
        <v/>
      </c>
      <c r="F275" s="41" t="str">
        <f aca="false">IF(OR($A275="",$B275=""),"",$B275+$E275)</f>
        <v/>
      </c>
      <c r="G275" s="38" t="str">
        <f aca="false">IF($A275="","",SUMIFS('Line Items'!$E$6:$E$1505,'Line Items'!$A$6:$A$1505,$A275))</f>
        <v/>
      </c>
      <c r="H275" s="42"/>
      <c r="I275" s="38" t="str">
        <f aca="false">IF($A275="","",ROUND((G275-N(H275))*Setup!$B$28,2))</f>
        <v/>
      </c>
      <c r="J275" s="38" t="str">
        <f aca="false">IF($A275="","",G275-N(H275)+I275)</f>
        <v/>
      </c>
      <c r="K275" s="38" t="str">
        <f aca="false">IF($A275="","",SUMIFS(Payments!$G$6:$G$1005,Payments!$C$6:$C$1005,$A275))</f>
        <v/>
      </c>
      <c r="L275" s="38" t="str">
        <f aca="false">IF($A275="","",ROUND(J275-K275,2))</f>
        <v/>
      </c>
      <c r="M275" s="39" t="str">
        <f aca="true">IF($A275="","",IF(OR(L275&lt;=0,F275=""),0,MAX(0,TODAY()-F275)))</f>
        <v/>
      </c>
      <c r="N275" s="8" t="str">
        <f aca="false">IF($A275="","",IF(J275&lt;=0,"Draft",IF(L275&lt;=0,"Paid",IF(M275&gt;0,"Overdue",IF(K275&gt;0,"Part-Paid","Unpaid")))))</f>
        <v/>
      </c>
      <c r="O275" s="7"/>
    </row>
    <row r="276" customFormat="false" ht="15" hidden="false" customHeight="false" outlineLevel="0" collapsed="false">
      <c r="A276" s="7"/>
      <c r="B276" s="40"/>
      <c r="C276" s="7"/>
      <c r="D276" s="8" t="str">
        <f aca="false">IF($A276="","",IFERROR(INDEX(Customers!$B$6:$B$205,MATCH($C276,Customers!$A$6:$A$205,0)),"Unknown customer"))</f>
        <v/>
      </c>
      <c r="E276" s="39" t="str">
        <f aca="false">IF($A276="","",IFERROR(IF(INDEX(Customers!$G$6:$G$205,MATCH($C276,Customers!$A$6:$A$205,0))="",Setup!$B$26,INDEX(Customers!$G$6:$G$205,MATCH($C276,Customers!$A$6:$A$205,0))),Setup!$B$26))</f>
        <v/>
      </c>
      <c r="F276" s="41" t="str">
        <f aca="false">IF(OR($A276="",$B276=""),"",$B276+$E276)</f>
        <v/>
      </c>
      <c r="G276" s="38" t="str">
        <f aca="false">IF($A276="","",SUMIFS('Line Items'!$E$6:$E$1505,'Line Items'!$A$6:$A$1505,$A276))</f>
        <v/>
      </c>
      <c r="H276" s="42"/>
      <c r="I276" s="38" t="str">
        <f aca="false">IF($A276="","",ROUND((G276-N(H276))*Setup!$B$28,2))</f>
        <v/>
      </c>
      <c r="J276" s="38" t="str">
        <f aca="false">IF($A276="","",G276-N(H276)+I276)</f>
        <v/>
      </c>
      <c r="K276" s="38" t="str">
        <f aca="false">IF($A276="","",SUMIFS(Payments!$G$6:$G$1005,Payments!$C$6:$C$1005,$A276))</f>
        <v/>
      </c>
      <c r="L276" s="38" t="str">
        <f aca="false">IF($A276="","",ROUND(J276-K276,2))</f>
        <v/>
      </c>
      <c r="M276" s="39" t="str">
        <f aca="true">IF($A276="","",IF(OR(L276&lt;=0,F276=""),0,MAX(0,TODAY()-F276)))</f>
        <v/>
      </c>
      <c r="N276" s="8" t="str">
        <f aca="false">IF($A276="","",IF(J276&lt;=0,"Draft",IF(L276&lt;=0,"Paid",IF(M276&gt;0,"Overdue",IF(K276&gt;0,"Part-Paid","Unpaid")))))</f>
        <v/>
      </c>
      <c r="O276" s="7"/>
    </row>
    <row r="277" customFormat="false" ht="15" hidden="false" customHeight="false" outlineLevel="0" collapsed="false">
      <c r="A277" s="7"/>
      <c r="B277" s="40"/>
      <c r="C277" s="7"/>
      <c r="D277" s="8" t="str">
        <f aca="false">IF($A277="","",IFERROR(INDEX(Customers!$B$6:$B$205,MATCH($C277,Customers!$A$6:$A$205,0)),"Unknown customer"))</f>
        <v/>
      </c>
      <c r="E277" s="39" t="str">
        <f aca="false">IF($A277="","",IFERROR(IF(INDEX(Customers!$G$6:$G$205,MATCH($C277,Customers!$A$6:$A$205,0))="",Setup!$B$26,INDEX(Customers!$G$6:$G$205,MATCH($C277,Customers!$A$6:$A$205,0))),Setup!$B$26))</f>
        <v/>
      </c>
      <c r="F277" s="41" t="str">
        <f aca="false">IF(OR($A277="",$B277=""),"",$B277+$E277)</f>
        <v/>
      </c>
      <c r="G277" s="38" t="str">
        <f aca="false">IF($A277="","",SUMIFS('Line Items'!$E$6:$E$1505,'Line Items'!$A$6:$A$1505,$A277))</f>
        <v/>
      </c>
      <c r="H277" s="42"/>
      <c r="I277" s="38" t="str">
        <f aca="false">IF($A277="","",ROUND((G277-N(H277))*Setup!$B$28,2))</f>
        <v/>
      </c>
      <c r="J277" s="38" t="str">
        <f aca="false">IF($A277="","",G277-N(H277)+I277)</f>
        <v/>
      </c>
      <c r="K277" s="38" t="str">
        <f aca="false">IF($A277="","",SUMIFS(Payments!$G$6:$G$1005,Payments!$C$6:$C$1005,$A277))</f>
        <v/>
      </c>
      <c r="L277" s="38" t="str">
        <f aca="false">IF($A277="","",ROUND(J277-K277,2))</f>
        <v/>
      </c>
      <c r="M277" s="39" t="str">
        <f aca="true">IF($A277="","",IF(OR(L277&lt;=0,F277=""),0,MAX(0,TODAY()-F277)))</f>
        <v/>
      </c>
      <c r="N277" s="8" t="str">
        <f aca="false">IF($A277="","",IF(J277&lt;=0,"Draft",IF(L277&lt;=0,"Paid",IF(M277&gt;0,"Overdue",IF(K277&gt;0,"Part-Paid","Unpaid")))))</f>
        <v/>
      </c>
      <c r="O277" s="7"/>
    </row>
    <row r="278" customFormat="false" ht="15" hidden="false" customHeight="false" outlineLevel="0" collapsed="false">
      <c r="A278" s="7"/>
      <c r="B278" s="40"/>
      <c r="C278" s="7"/>
      <c r="D278" s="8" t="str">
        <f aca="false">IF($A278="","",IFERROR(INDEX(Customers!$B$6:$B$205,MATCH($C278,Customers!$A$6:$A$205,0)),"Unknown customer"))</f>
        <v/>
      </c>
      <c r="E278" s="39" t="str">
        <f aca="false">IF($A278="","",IFERROR(IF(INDEX(Customers!$G$6:$G$205,MATCH($C278,Customers!$A$6:$A$205,0))="",Setup!$B$26,INDEX(Customers!$G$6:$G$205,MATCH($C278,Customers!$A$6:$A$205,0))),Setup!$B$26))</f>
        <v/>
      </c>
      <c r="F278" s="41" t="str">
        <f aca="false">IF(OR($A278="",$B278=""),"",$B278+$E278)</f>
        <v/>
      </c>
      <c r="G278" s="38" t="str">
        <f aca="false">IF($A278="","",SUMIFS('Line Items'!$E$6:$E$1505,'Line Items'!$A$6:$A$1505,$A278))</f>
        <v/>
      </c>
      <c r="H278" s="42"/>
      <c r="I278" s="38" t="str">
        <f aca="false">IF($A278="","",ROUND((G278-N(H278))*Setup!$B$28,2))</f>
        <v/>
      </c>
      <c r="J278" s="38" t="str">
        <f aca="false">IF($A278="","",G278-N(H278)+I278)</f>
        <v/>
      </c>
      <c r="K278" s="38" t="str">
        <f aca="false">IF($A278="","",SUMIFS(Payments!$G$6:$G$1005,Payments!$C$6:$C$1005,$A278))</f>
        <v/>
      </c>
      <c r="L278" s="38" t="str">
        <f aca="false">IF($A278="","",ROUND(J278-K278,2))</f>
        <v/>
      </c>
      <c r="M278" s="39" t="str">
        <f aca="true">IF($A278="","",IF(OR(L278&lt;=0,F278=""),0,MAX(0,TODAY()-F278)))</f>
        <v/>
      </c>
      <c r="N278" s="8" t="str">
        <f aca="false">IF($A278="","",IF(J278&lt;=0,"Draft",IF(L278&lt;=0,"Paid",IF(M278&gt;0,"Overdue",IF(K278&gt;0,"Part-Paid","Unpaid")))))</f>
        <v/>
      </c>
      <c r="O278" s="7"/>
    </row>
    <row r="279" customFormat="false" ht="15" hidden="false" customHeight="false" outlineLevel="0" collapsed="false">
      <c r="A279" s="7"/>
      <c r="B279" s="40"/>
      <c r="C279" s="7"/>
      <c r="D279" s="8" t="str">
        <f aca="false">IF($A279="","",IFERROR(INDEX(Customers!$B$6:$B$205,MATCH($C279,Customers!$A$6:$A$205,0)),"Unknown customer"))</f>
        <v/>
      </c>
      <c r="E279" s="39" t="str">
        <f aca="false">IF($A279="","",IFERROR(IF(INDEX(Customers!$G$6:$G$205,MATCH($C279,Customers!$A$6:$A$205,0))="",Setup!$B$26,INDEX(Customers!$G$6:$G$205,MATCH($C279,Customers!$A$6:$A$205,0))),Setup!$B$26))</f>
        <v/>
      </c>
      <c r="F279" s="41" t="str">
        <f aca="false">IF(OR($A279="",$B279=""),"",$B279+$E279)</f>
        <v/>
      </c>
      <c r="G279" s="38" t="str">
        <f aca="false">IF($A279="","",SUMIFS('Line Items'!$E$6:$E$1505,'Line Items'!$A$6:$A$1505,$A279))</f>
        <v/>
      </c>
      <c r="H279" s="42"/>
      <c r="I279" s="38" t="str">
        <f aca="false">IF($A279="","",ROUND((G279-N(H279))*Setup!$B$28,2))</f>
        <v/>
      </c>
      <c r="J279" s="38" t="str">
        <f aca="false">IF($A279="","",G279-N(H279)+I279)</f>
        <v/>
      </c>
      <c r="K279" s="38" t="str">
        <f aca="false">IF($A279="","",SUMIFS(Payments!$G$6:$G$1005,Payments!$C$6:$C$1005,$A279))</f>
        <v/>
      </c>
      <c r="L279" s="38" t="str">
        <f aca="false">IF($A279="","",ROUND(J279-K279,2))</f>
        <v/>
      </c>
      <c r="M279" s="39" t="str">
        <f aca="true">IF($A279="","",IF(OR(L279&lt;=0,F279=""),0,MAX(0,TODAY()-F279)))</f>
        <v/>
      </c>
      <c r="N279" s="8" t="str">
        <f aca="false">IF($A279="","",IF(J279&lt;=0,"Draft",IF(L279&lt;=0,"Paid",IF(M279&gt;0,"Overdue",IF(K279&gt;0,"Part-Paid","Unpaid")))))</f>
        <v/>
      </c>
      <c r="O279" s="7"/>
    </row>
    <row r="280" customFormat="false" ht="15" hidden="false" customHeight="false" outlineLevel="0" collapsed="false">
      <c r="A280" s="7"/>
      <c r="B280" s="40"/>
      <c r="C280" s="7"/>
      <c r="D280" s="8" t="str">
        <f aca="false">IF($A280="","",IFERROR(INDEX(Customers!$B$6:$B$205,MATCH($C280,Customers!$A$6:$A$205,0)),"Unknown customer"))</f>
        <v/>
      </c>
      <c r="E280" s="39" t="str">
        <f aca="false">IF($A280="","",IFERROR(IF(INDEX(Customers!$G$6:$G$205,MATCH($C280,Customers!$A$6:$A$205,0))="",Setup!$B$26,INDEX(Customers!$G$6:$G$205,MATCH($C280,Customers!$A$6:$A$205,0))),Setup!$B$26))</f>
        <v/>
      </c>
      <c r="F280" s="41" t="str">
        <f aca="false">IF(OR($A280="",$B280=""),"",$B280+$E280)</f>
        <v/>
      </c>
      <c r="G280" s="38" t="str">
        <f aca="false">IF($A280="","",SUMIFS('Line Items'!$E$6:$E$1505,'Line Items'!$A$6:$A$1505,$A280))</f>
        <v/>
      </c>
      <c r="H280" s="42"/>
      <c r="I280" s="38" t="str">
        <f aca="false">IF($A280="","",ROUND((G280-N(H280))*Setup!$B$28,2))</f>
        <v/>
      </c>
      <c r="J280" s="38" t="str">
        <f aca="false">IF($A280="","",G280-N(H280)+I280)</f>
        <v/>
      </c>
      <c r="K280" s="38" t="str">
        <f aca="false">IF($A280="","",SUMIFS(Payments!$G$6:$G$1005,Payments!$C$6:$C$1005,$A280))</f>
        <v/>
      </c>
      <c r="L280" s="38" t="str">
        <f aca="false">IF($A280="","",ROUND(J280-K280,2))</f>
        <v/>
      </c>
      <c r="M280" s="39" t="str">
        <f aca="true">IF($A280="","",IF(OR(L280&lt;=0,F280=""),0,MAX(0,TODAY()-F280)))</f>
        <v/>
      </c>
      <c r="N280" s="8" t="str">
        <f aca="false">IF($A280="","",IF(J280&lt;=0,"Draft",IF(L280&lt;=0,"Paid",IF(M280&gt;0,"Overdue",IF(K280&gt;0,"Part-Paid","Unpaid")))))</f>
        <v/>
      </c>
      <c r="O280" s="7"/>
    </row>
    <row r="281" customFormat="false" ht="15" hidden="false" customHeight="false" outlineLevel="0" collapsed="false">
      <c r="A281" s="7"/>
      <c r="B281" s="40"/>
      <c r="C281" s="7"/>
      <c r="D281" s="8" t="str">
        <f aca="false">IF($A281="","",IFERROR(INDEX(Customers!$B$6:$B$205,MATCH($C281,Customers!$A$6:$A$205,0)),"Unknown customer"))</f>
        <v/>
      </c>
      <c r="E281" s="39" t="str">
        <f aca="false">IF($A281="","",IFERROR(IF(INDEX(Customers!$G$6:$G$205,MATCH($C281,Customers!$A$6:$A$205,0))="",Setup!$B$26,INDEX(Customers!$G$6:$G$205,MATCH($C281,Customers!$A$6:$A$205,0))),Setup!$B$26))</f>
        <v/>
      </c>
      <c r="F281" s="41" t="str">
        <f aca="false">IF(OR($A281="",$B281=""),"",$B281+$E281)</f>
        <v/>
      </c>
      <c r="G281" s="38" t="str">
        <f aca="false">IF($A281="","",SUMIFS('Line Items'!$E$6:$E$1505,'Line Items'!$A$6:$A$1505,$A281))</f>
        <v/>
      </c>
      <c r="H281" s="42"/>
      <c r="I281" s="38" t="str">
        <f aca="false">IF($A281="","",ROUND((G281-N(H281))*Setup!$B$28,2))</f>
        <v/>
      </c>
      <c r="J281" s="38" t="str">
        <f aca="false">IF($A281="","",G281-N(H281)+I281)</f>
        <v/>
      </c>
      <c r="K281" s="38" t="str">
        <f aca="false">IF($A281="","",SUMIFS(Payments!$G$6:$G$1005,Payments!$C$6:$C$1005,$A281))</f>
        <v/>
      </c>
      <c r="L281" s="38" t="str">
        <f aca="false">IF($A281="","",ROUND(J281-K281,2))</f>
        <v/>
      </c>
      <c r="M281" s="39" t="str">
        <f aca="true">IF($A281="","",IF(OR(L281&lt;=0,F281=""),0,MAX(0,TODAY()-F281)))</f>
        <v/>
      </c>
      <c r="N281" s="8" t="str">
        <f aca="false">IF($A281="","",IF(J281&lt;=0,"Draft",IF(L281&lt;=0,"Paid",IF(M281&gt;0,"Overdue",IF(K281&gt;0,"Part-Paid","Unpaid")))))</f>
        <v/>
      </c>
      <c r="O281" s="7"/>
    </row>
    <row r="282" customFormat="false" ht="15" hidden="false" customHeight="false" outlineLevel="0" collapsed="false">
      <c r="A282" s="7"/>
      <c r="B282" s="40"/>
      <c r="C282" s="7"/>
      <c r="D282" s="8" t="str">
        <f aca="false">IF($A282="","",IFERROR(INDEX(Customers!$B$6:$B$205,MATCH($C282,Customers!$A$6:$A$205,0)),"Unknown customer"))</f>
        <v/>
      </c>
      <c r="E282" s="39" t="str">
        <f aca="false">IF($A282="","",IFERROR(IF(INDEX(Customers!$G$6:$G$205,MATCH($C282,Customers!$A$6:$A$205,0))="",Setup!$B$26,INDEX(Customers!$G$6:$G$205,MATCH($C282,Customers!$A$6:$A$205,0))),Setup!$B$26))</f>
        <v/>
      </c>
      <c r="F282" s="41" t="str">
        <f aca="false">IF(OR($A282="",$B282=""),"",$B282+$E282)</f>
        <v/>
      </c>
      <c r="G282" s="38" t="str">
        <f aca="false">IF($A282="","",SUMIFS('Line Items'!$E$6:$E$1505,'Line Items'!$A$6:$A$1505,$A282))</f>
        <v/>
      </c>
      <c r="H282" s="42"/>
      <c r="I282" s="38" t="str">
        <f aca="false">IF($A282="","",ROUND((G282-N(H282))*Setup!$B$28,2))</f>
        <v/>
      </c>
      <c r="J282" s="38" t="str">
        <f aca="false">IF($A282="","",G282-N(H282)+I282)</f>
        <v/>
      </c>
      <c r="K282" s="38" t="str">
        <f aca="false">IF($A282="","",SUMIFS(Payments!$G$6:$G$1005,Payments!$C$6:$C$1005,$A282))</f>
        <v/>
      </c>
      <c r="L282" s="38" t="str">
        <f aca="false">IF($A282="","",ROUND(J282-K282,2))</f>
        <v/>
      </c>
      <c r="M282" s="39" t="str">
        <f aca="true">IF($A282="","",IF(OR(L282&lt;=0,F282=""),0,MAX(0,TODAY()-F282)))</f>
        <v/>
      </c>
      <c r="N282" s="8" t="str">
        <f aca="false">IF($A282="","",IF(J282&lt;=0,"Draft",IF(L282&lt;=0,"Paid",IF(M282&gt;0,"Overdue",IF(K282&gt;0,"Part-Paid","Unpaid")))))</f>
        <v/>
      </c>
      <c r="O282" s="7"/>
    </row>
    <row r="283" customFormat="false" ht="15" hidden="false" customHeight="false" outlineLevel="0" collapsed="false">
      <c r="A283" s="7"/>
      <c r="B283" s="40"/>
      <c r="C283" s="7"/>
      <c r="D283" s="8" t="str">
        <f aca="false">IF($A283="","",IFERROR(INDEX(Customers!$B$6:$B$205,MATCH($C283,Customers!$A$6:$A$205,0)),"Unknown customer"))</f>
        <v/>
      </c>
      <c r="E283" s="39" t="str">
        <f aca="false">IF($A283="","",IFERROR(IF(INDEX(Customers!$G$6:$G$205,MATCH($C283,Customers!$A$6:$A$205,0))="",Setup!$B$26,INDEX(Customers!$G$6:$G$205,MATCH($C283,Customers!$A$6:$A$205,0))),Setup!$B$26))</f>
        <v/>
      </c>
      <c r="F283" s="41" t="str">
        <f aca="false">IF(OR($A283="",$B283=""),"",$B283+$E283)</f>
        <v/>
      </c>
      <c r="G283" s="38" t="str">
        <f aca="false">IF($A283="","",SUMIFS('Line Items'!$E$6:$E$1505,'Line Items'!$A$6:$A$1505,$A283))</f>
        <v/>
      </c>
      <c r="H283" s="42"/>
      <c r="I283" s="38" t="str">
        <f aca="false">IF($A283="","",ROUND((G283-N(H283))*Setup!$B$28,2))</f>
        <v/>
      </c>
      <c r="J283" s="38" t="str">
        <f aca="false">IF($A283="","",G283-N(H283)+I283)</f>
        <v/>
      </c>
      <c r="K283" s="38" t="str">
        <f aca="false">IF($A283="","",SUMIFS(Payments!$G$6:$G$1005,Payments!$C$6:$C$1005,$A283))</f>
        <v/>
      </c>
      <c r="L283" s="38" t="str">
        <f aca="false">IF($A283="","",ROUND(J283-K283,2))</f>
        <v/>
      </c>
      <c r="M283" s="39" t="str">
        <f aca="true">IF($A283="","",IF(OR(L283&lt;=0,F283=""),0,MAX(0,TODAY()-F283)))</f>
        <v/>
      </c>
      <c r="N283" s="8" t="str">
        <f aca="false">IF($A283="","",IF(J283&lt;=0,"Draft",IF(L283&lt;=0,"Paid",IF(M283&gt;0,"Overdue",IF(K283&gt;0,"Part-Paid","Unpaid")))))</f>
        <v/>
      </c>
      <c r="O283" s="7"/>
    </row>
    <row r="284" customFormat="false" ht="15" hidden="false" customHeight="false" outlineLevel="0" collapsed="false">
      <c r="A284" s="7"/>
      <c r="B284" s="40"/>
      <c r="C284" s="7"/>
      <c r="D284" s="8" t="str">
        <f aca="false">IF($A284="","",IFERROR(INDEX(Customers!$B$6:$B$205,MATCH($C284,Customers!$A$6:$A$205,0)),"Unknown customer"))</f>
        <v/>
      </c>
      <c r="E284" s="39" t="str">
        <f aca="false">IF($A284="","",IFERROR(IF(INDEX(Customers!$G$6:$G$205,MATCH($C284,Customers!$A$6:$A$205,0))="",Setup!$B$26,INDEX(Customers!$G$6:$G$205,MATCH($C284,Customers!$A$6:$A$205,0))),Setup!$B$26))</f>
        <v/>
      </c>
      <c r="F284" s="41" t="str">
        <f aca="false">IF(OR($A284="",$B284=""),"",$B284+$E284)</f>
        <v/>
      </c>
      <c r="G284" s="38" t="str">
        <f aca="false">IF($A284="","",SUMIFS('Line Items'!$E$6:$E$1505,'Line Items'!$A$6:$A$1505,$A284))</f>
        <v/>
      </c>
      <c r="H284" s="42"/>
      <c r="I284" s="38" t="str">
        <f aca="false">IF($A284="","",ROUND((G284-N(H284))*Setup!$B$28,2))</f>
        <v/>
      </c>
      <c r="J284" s="38" t="str">
        <f aca="false">IF($A284="","",G284-N(H284)+I284)</f>
        <v/>
      </c>
      <c r="K284" s="38" t="str">
        <f aca="false">IF($A284="","",SUMIFS(Payments!$G$6:$G$1005,Payments!$C$6:$C$1005,$A284))</f>
        <v/>
      </c>
      <c r="L284" s="38" t="str">
        <f aca="false">IF($A284="","",ROUND(J284-K284,2))</f>
        <v/>
      </c>
      <c r="M284" s="39" t="str">
        <f aca="true">IF($A284="","",IF(OR(L284&lt;=0,F284=""),0,MAX(0,TODAY()-F284)))</f>
        <v/>
      </c>
      <c r="N284" s="8" t="str">
        <f aca="false">IF($A284="","",IF(J284&lt;=0,"Draft",IF(L284&lt;=0,"Paid",IF(M284&gt;0,"Overdue",IF(K284&gt;0,"Part-Paid","Unpaid")))))</f>
        <v/>
      </c>
      <c r="O284" s="7"/>
    </row>
    <row r="285" customFormat="false" ht="15" hidden="false" customHeight="false" outlineLevel="0" collapsed="false">
      <c r="A285" s="7"/>
      <c r="B285" s="40"/>
      <c r="C285" s="7"/>
      <c r="D285" s="8" t="str">
        <f aca="false">IF($A285="","",IFERROR(INDEX(Customers!$B$6:$B$205,MATCH($C285,Customers!$A$6:$A$205,0)),"Unknown customer"))</f>
        <v/>
      </c>
      <c r="E285" s="39" t="str">
        <f aca="false">IF($A285="","",IFERROR(IF(INDEX(Customers!$G$6:$G$205,MATCH($C285,Customers!$A$6:$A$205,0))="",Setup!$B$26,INDEX(Customers!$G$6:$G$205,MATCH($C285,Customers!$A$6:$A$205,0))),Setup!$B$26))</f>
        <v/>
      </c>
      <c r="F285" s="41" t="str">
        <f aca="false">IF(OR($A285="",$B285=""),"",$B285+$E285)</f>
        <v/>
      </c>
      <c r="G285" s="38" t="str">
        <f aca="false">IF($A285="","",SUMIFS('Line Items'!$E$6:$E$1505,'Line Items'!$A$6:$A$1505,$A285))</f>
        <v/>
      </c>
      <c r="H285" s="42"/>
      <c r="I285" s="38" t="str">
        <f aca="false">IF($A285="","",ROUND((G285-N(H285))*Setup!$B$28,2))</f>
        <v/>
      </c>
      <c r="J285" s="38" t="str">
        <f aca="false">IF($A285="","",G285-N(H285)+I285)</f>
        <v/>
      </c>
      <c r="K285" s="38" t="str">
        <f aca="false">IF($A285="","",SUMIFS(Payments!$G$6:$G$1005,Payments!$C$6:$C$1005,$A285))</f>
        <v/>
      </c>
      <c r="L285" s="38" t="str">
        <f aca="false">IF($A285="","",ROUND(J285-K285,2))</f>
        <v/>
      </c>
      <c r="M285" s="39" t="str">
        <f aca="true">IF($A285="","",IF(OR(L285&lt;=0,F285=""),0,MAX(0,TODAY()-F285)))</f>
        <v/>
      </c>
      <c r="N285" s="8" t="str">
        <f aca="false">IF($A285="","",IF(J285&lt;=0,"Draft",IF(L285&lt;=0,"Paid",IF(M285&gt;0,"Overdue",IF(K285&gt;0,"Part-Paid","Unpaid")))))</f>
        <v/>
      </c>
      <c r="O285" s="7"/>
    </row>
    <row r="286" customFormat="false" ht="15" hidden="false" customHeight="false" outlineLevel="0" collapsed="false">
      <c r="A286" s="7"/>
      <c r="B286" s="40"/>
      <c r="C286" s="7"/>
      <c r="D286" s="8" t="str">
        <f aca="false">IF($A286="","",IFERROR(INDEX(Customers!$B$6:$B$205,MATCH($C286,Customers!$A$6:$A$205,0)),"Unknown customer"))</f>
        <v/>
      </c>
      <c r="E286" s="39" t="str">
        <f aca="false">IF($A286="","",IFERROR(IF(INDEX(Customers!$G$6:$G$205,MATCH($C286,Customers!$A$6:$A$205,0))="",Setup!$B$26,INDEX(Customers!$G$6:$G$205,MATCH($C286,Customers!$A$6:$A$205,0))),Setup!$B$26))</f>
        <v/>
      </c>
      <c r="F286" s="41" t="str">
        <f aca="false">IF(OR($A286="",$B286=""),"",$B286+$E286)</f>
        <v/>
      </c>
      <c r="G286" s="38" t="str">
        <f aca="false">IF($A286="","",SUMIFS('Line Items'!$E$6:$E$1505,'Line Items'!$A$6:$A$1505,$A286))</f>
        <v/>
      </c>
      <c r="H286" s="42"/>
      <c r="I286" s="38" t="str">
        <f aca="false">IF($A286="","",ROUND((G286-N(H286))*Setup!$B$28,2))</f>
        <v/>
      </c>
      <c r="J286" s="38" t="str">
        <f aca="false">IF($A286="","",G286-N(H286)+I286)</f>
        <v/>
      </c>
      <c r="K286" s="38" t="str">
        <f aca="false">IF($A286="","",SUMIFS(Payments!$G$6:$G$1005,Payments!$C$6:$C$1005,$A286))</f>
        <v/>
      </c>
      <c r="L286" s="38" t="str">
        <f aca="false">IF($A286="","",ROUND(J286-K286,2))</f>
        <v/>
      </c>
      <c r="M286" s="39" t="str">
        <f aca="true">IF($A286="","",IF(OR(L286&lt;=0,F286=""),0,MAX(0,TODAY()-F286)))</f>
        <v/>
      </c>
      <c r="N286" s="8" t="str">
        <f aca="false">IF($A286="","",IF(J286&lt;=0,"Draft",IF(L286&lt;=0,"Paid",IF(M286&gt;0,"Overdue",IF(K286&gt;0,"Part-Paid","Unpaid")))))</f>
        <v/>
      </c>
      <c r="O286" s="7"/>
    </row>
    <row r="287" customFormat="false" ht="15" hidden="false" customHeight="false" outlineLevel="0" collapsed="false">
      <c r="A287" s="7"/>
      <c r="B287" s="40"/>
      <c r="C287" s="7"/>
      <c r="D287" s="8" t="str">
        <f aca="false">IF($A287="","",IFERROR(INDEX(Customers!$B$6:$B$205,MATCH($C287,Customers!$A$6:$A$205,0)),"Unknown customer"))</f>
        <v/>
      </c>
      <c r="E287" s="39" t="str">
        <f aca="false">IF($A287="","",IFERROR(IF(INDEX(Customers!$G$6:$G$205,MATCH($C287,Customers!$A$6:$A$205,0))="",Setup!$B$26,INDEX(Customers!$G$6:$G$205,MATCH($C287,Customers!$A$6:$A$205,0))),Setup!$B$26))</f>
        <v/>
      </c>
      <c r="F287" s="41" t="str">
        <f aca="false">IF(OR($A287="",$B287=""),"",$B287+$E287)</f>
        <v/>
      </c>
      <c r="G287" s="38" t="str">
        <f aca="false">IF($A287="","",SUMIFS('Line Items'!$E$6:$E$1505,'Line Items'!$A$6:$A$1505,$A287))</f>
        <v/>
      </c>
      <c r="H287" s="42"/>
      <c r="I287" s="38" t="str">
        <f aca="false">IF($A287="","",ROUND((G287-N(H287))*Setup!$B$28,2))</f>
        <v/>
      </c>
      <c r="J287" s="38" t="str">
        <f aca="false">IF($A287="","",G287-N(H287)+I287)</f>
        <v/>
      </c>
      <c r="K287" s="38" t="str">
        <f aca="false">IF($A287="","",SUMIFS(Payments!$G$6:$G$1005,Payments!$C$6:$C$1005,$A287))</f>
        <v/>
      </c>
      <c r="L287" s="38" t="str">
        <f aca="false">IF($A287="","",ROUND(J287-K287,2))</f>
        <v/>
      </c>
      <c r="M287" s="39" t="str">
        <f aca="true">IF($A287="","",IF(OR(L287&lt;=0,F287=""),0,MAX(0,TODAY()-F287)))</f>
        <v/>
      </c>
      <c r="N287" s="8" t="str">
        <f aca="false">IF($A287="","",IF(J287&lt;=0,"Draft",IF(L287&lt;=0,"Paid",IF(M287&gt;0,"Overdue",IF(K287&gt;0,"Part-Paid","Unpaid")))))</f>
        <v/>
      </c>
      <c r="O287" s="7"/>
    </row>
    <row r="288" customFormat="false" ht="15" hidden="false" customHeight="false" outlineLevel="0" collapsed="false">
      <c r="A288" s="7"/>
      <c r="B288" s="40"/>
      <c r="C288" s="7"/>
      <c r="D288" s="8" t="str">
        <f aca="false">IF($A288="","",IFERROR(INDEX(Customers!$B$6:$B$205,MATCH($C288,Customers!$A$6:$A$205,0)),"Unknown customer"))</f>
        <v/>
      </c>
      <c r="E288" s="39" t="str">
        <f aca="false">IF($A288="","",IFERROR(IF(INDEX(Customers!$G$6:$G$205,MATCH($C288,Customers!$A$6:$A$205,0))="",Setup!$B$26,INDEX(Customers!$G$6:$G$205,MATCH($C288,Customers!$A$6:$A$205,0))),Setup!$B$26))</f>
        <v/>
      </c>
      <c r="F288" s="41" t="str">
        <f aca="false">IF(OR($A288="",$B288=""),"",$B288+$E288)</f>
        <v/>
      </c>
      <c r="G288" s="38" t="str">
        <f aca="false">IF($A288="","",SUMIFS('Line Items'!$E$6:$E$1505,'Line Items'!$A$6:$A$1505,$A288))</f>
        <v/>
      </c>
      <c r="H288" s="42"/>
      <c r="I288" s="38" t="str">
        <f aca="false">IF($A288="","",ROUND((G288-N(H288))*Setup!$B$28,2))</f>
        <v/>
      </c>
      <c r="J288" s="38" t="str">
        <f aca="false">IF($A288="","",G288-N(H288)+I288)</f>
        <v/>
      </c>
      <c r="K288" s="38" t="str">
        <f aca="false">IF($A288="","",SUMIFS(Payments!$G$6:$G$1005,Payments!$C$6:$C$1005,$A288))</f>
        <v/>
      </c>
      <c r="L288" s="38" t="str">
        <f aca="false">IF($A288="","",ROUND(J288-K288,2))</f>
        <v/>
      </c>
      <c r="M288" s="39" t="str">
        <f aca="true">IF($A288="","",IF(OR(L288&lt;=0,F288=""),0,MAX(0,TODAY()-F288)))</f>
        <v/>
      </c>
      <c r="N288" s="8" t="str">
        <f aca="false">IF($A288="","",IF(J288&lt;=0,"Draft",IF(L288&lt;=0,"Paid",IF(M288&gt;0,"Overdue",IF(K288&gt;0,"Part-Paid","Unpaid")))))</f>
        <v/>
      </c>
      <c r="O288" s="7"/>
    </row>
    <row r="289" customFormat="false" ht="15" hidden="false" customHeight="false" outlineLevel="0" collapsed="false">
      <c r="A289" s="7"/>
      <c r="B289" s="40"/>
      <c r="C289" s="7"/>
      <c r="D289" s="8" t="str">
        <f aca="false">IF($A289="","",IFERROR(INDEX(Customers!$B$6:$B$205,MATCH($C289,Customers!$A$6:$A$205,0)),"Unknown customer"))</f>
        <v/>
      </c>
      <c r="E289" s="39" t="str">
        <f aca="false">IF($A289="","",IFERROR(IF(INDEX(Customers!$G$6:$G$205,MATCH($C289,Customers!$A$6:$A$205,0))="",Setup!$B$26,INDEX(Customers!$G$6:$G$205,MATCH($C289,Customers!$A$6:$A$205,0))),Setup!$B$26))</f>
        <v/>
      </c>
      <c r="F289" s="41" t="str">
        <f aca="false">IF(OR($A289="",$B289=""),"",$B289+$E289)</f>
        <v/>
      </c>
      <c r="G289" s="38" t="str">
        <f aca="false">IF($A289="","",SUMIFS('Line Items'!$E$6:$E$1505,'Line Items'!$A$6:$A$1505,$A289))</f>
        <v/>
      </c>
      <c r="H289" s="42"/>
      <c r="I289" s="38" t="str">
        <f aca="false">IF($A289="","",ROUND((G289-N(H289))*Setup!$B$28,2))</f>
        <v/>
      </c>
      <c r="J289" s="38" t="str">
        <f aca="false">IF($A289="","",G289-N(H289)+I289)</f>
        <v/>
      </c>
      <c r="K289" s="38" t="str">
        <f aca="false">IF($A289="","",SUMIFS(Payments!$G$6:$G$1005,Payments!$C$6:$C$1005,$A289))</f>
        <v/>
      </c>
      <c r="L289" s="38" t="str">
        <f aca="false">IF($A289="","",ROUND(J289-K289,2))</f>
        <v/>
      </c>
      <c r="M289" s="39" t="str">
        <f aca="true">IF($A289="","",IF(OR(L289&lt;=0,F289=""),0,MAX(0,TODAY()-F289)))</f>
        <v/>
      </c>
      <c r="N289" s="8" t="str">
        <f aca="false">IF($A289="","",IF(J289&lt;=0,"Draft",IF(L289&lt;=0,"Paid",IF(M289&gt;0,"Overdue",IF(K289&gt;0,"Part-Paid","Unpaid")))))</f>
        <v/>
      </c>
      <c r="O289" s="7"/>
    </row>
    <row r="290" customFormat="false" ht="15" hidden="false" customHeight="false" outlineLevel="0" collapsed="false">
      <c r="A290" s="7"/>
      <c r="B290" s="40"/>
      <c r="C290" s="7"/>
      <c r="D290" s="8" t="str">
        <f aca="false">IF($A290="","",IFERROR(INDEX(Customers!$B$6:$B$205,MATCH($C290,Customers!$A$6:$A$205,0)),"Unknown customer"))</f>
        <v/>
      </c>
      <c r="E290" s="39" t="str">
        <f aca="false">IF($A290="","",IFERROR(IF(INDEX(Customers!$G$6:$G$205,MATCH($C290,Customers!$A$6:$A$205,0))="",Setup!$B$26,INDEX(Customers!$G$6:$G$205,MATCH($C290,Customers!$A$6:$A$205,0))),Setup!$B$26))</f>
        <v/>
      </c>
      <c r="F290" s="41" t="str">
        <f aca="false">IF(OR($A290="",$B290=""),"",$B290+$E290)</f>
        <v/>
      </c>
      <c r="G290" s="38" t="str">
        <f aca="false">IF($A290="","",SUMIFS('Line Items'!$E$6:$E$1505,'Line Items'!$A$6:$A$1505,$A290))</f>
        <v/>
      </c>
      <c r="H290" s="42"/>
      <c r="I290" s="38" t="str">
        <f aca="false">IF($A290="","",ROUND((G290-N(H290))*Setup!$B$28,2))</f>
        <v/>
      </c>
      <c r="J290" s="38" t="str">
        <f aca="false">IF($A290="","",G290-N(H290)+I290)</f>
        <v/>
      </c>
      <c r="K290" s="38" t="str">
        <f aca="false">IF($A290="","",SUMIFS(Payments!$G$6:$G$1005,Payments!$C$6:$C$1005,$A290))</f>
        <v/>
      </c>
      <c r="L290" s="38" t="str">
        <f aca="false">IF($A290="","",ROUND(J290-K290,2))</f>
        <v/>
      </c>
      <c r="M290" s="39" t="str">
        <f aca="true">IF($A290="","",IF(OR(L290&lt;=0,F290=""),0,MAX(0,TODAY()-F290)))</f>
        <v/>
      </c>
      <c r="N290" s="8" t="str">
        <f aca="false">IF($A290="","",IF(J290&lt;=0,"Draft",IF(L290&lt;=0,"Paid",IF(M290&gt;0,"Overdue",IF(K290&gt;0,"Part-Paid","Unpaid")))))</f>
        <v/>
      </c>
      <c r="O290" s="7"/>
    </row>
    <row r="291" customFormat="false" ht="15" hidden="false" customHeight="false" outlineLevel="0" collapsed="false">
      <c r="A291" s="7"/>
      <c r="B291" s="40"/>
      <c r="C291" s="7"/>
      <c r="D291" s="8" t="str">
        <f aca="false">IF($A291="","",IFERROR(INDEX(Customers!$B$6:$B$205,MATCH($C291,Customers!$A$6:$A$205,0)),"Unknown customer"))</f>
        <v/>
      </c>
      <c r="E291" s="39" t="str">
        <f aca="false">IF($A291="","",IFERROR(IF(INDEX(Customers!$G$6:$G$205,MATCH($C291,Customers!$A$6:$A$205,0))="",Setup!$B$26,INDEX(Customers!$G$6:$G$205,MATCH($C291,Customers!$A$6:$A$205,0))),Setup!$B$26))</f>
        <v/>
      </c>
      <c r="F291" s="41" t="str">
        <f aca="false">IF(OR($A291="",$B291=""),"",$B291+$E291)</f>
        <v/>
      </c>
      <c r="G291" s="38" t="str">
        <f aca="false">IF($A291="","",SUMIFS('Line Items'!$E$6:$E$1505,'Line Items'!$A$6:$A$1505,$A291))</f>
        <v/>
      </c>
      <c r="H291" s="42"/>
      <c r="I291" s="38" t="str">
        <f aca="false">IF($A291="","",ROUND((G291-N(H291))*Setup!$B$28,2))</f>
        <v/>
      </c>
      <c r="J291" s="38" t="str">
        <f aca="false">IF($A291="","",G291-N(H291)+I291)</f>
        <v/>
      </c>
      <c r="K291" s="38" t="str">
        <f aca="false">IF($A291="","",SUMIFS(Payments!$G$6:$G$1005,Payments!$C$6:$C$1005,$A291))</f>
        <v/>
      </c>
      <c r="L291" s="38" t="str">
        <f aca="false">IF($A291="","",ROUND(J291-K291,2))</f>
        <v/>
      </c>
      <c r="M291" s="39" t="str">
        <f aca="true">IF($A291="","",IF(OR(L291&lt;=0,F291=""),0,MAX(0,TODAY()-F291)))</f>
        <v/>
      </c>
      <c r="N291" s="8" t="str">
        <f aca="false">IF($A291="","",IF(J291&lt;=0,"Draft",IF(L291&lt;=0,"Paid",IF(M291&gt;0,"Overdue",IF(K291&gt;0,"Part-Paid","Unpaid")))))</f>
        <v/>
      </c>
      <c r="O291" s="7"/>
    </row>
    <row r="292" customFormat="false" ht="15" hidden="false" customHeight="false" outlineLevel="0" collapsed="false">
      <c r="A292" s="7"/>
      <c r="B292" s="40"/>
      <c r="C292" s="7"/>
      <c r="D292" s="8" t="str">
        <f aca="false">IF($A292="","",IFERROR(INDEX(Customers!$B$6:$B$205,MATCH($C292,Customers!$A$6:$A$205,0)),"Unknown customer"))</f>
        <v/>
      </c>
      <c r="E292" s="39" t="str">
        <f aca="false">IF($A292="","",IFERROR(IF(INDEX(Customers!$G$6:$G$205,MATCH($C292,Customers!$A$6:$A$205,0))="",Setup!$B$26,INDEX(Customers!$G$6:$G$205,MATCH($C292,Customers!$A$6:$A$205,0))),Setup!$B$26))</f>
        <v/>
      </c>
      <c r="F292" s="41" t="str">
        <f aca="false">IF(OR($A292="",$B292=""),"",$B292+$E292)</f>
        <v/>
      </c>
      <c r="G292" s="38" t="str">
        <f aca="false">IF($A292="","",SUMIFS('Line Items'!$E$6:$E$1505,'Line Items'!$A$6:$A$1505,$A292))</f>
        <v/>
      </c>
      <c r="H292" s="42"/>
      <c r="I292" s="38" t="str">
        <f aca="false">IF($A292="","",ROUND((G292-N(H292))*Setup!$B$28,2))</f>
        <v/>
      </c>
      <c r="J292" s="38" t="str">
        <f aca="false">IF($A292="","",G292-N(H292)+I292)</f>
        <v/>
      </c>
      <c r="K292" s="38" t="str">
        <f aca="false">IF($A292="","",SUMIFS(Payments!$G$6:$G$1005,Payments!$C$6:$C$1005,$A292))</f>
        <v/>
      </c>
      <c r="L292" s="38" t="str">
        <f aca="false">IF($A292="","",ROUND(J292-K292,2))</f>
        <v/>
      </c>
      <c r="M292" s="39" t="str">
        <f aca="true">IF($A292="","",IF(OR(L292&lt;=0,F292=""),0,MAX(0,TODAY()-F292)))</f>
        <v/>
      </c>
      <c r="N292" s="8" t="str">
        <f aca="false">IF($A292="","",IF(J292&lt;=0,"Draft",IF(L292&lt;=0,"Paid",IF(M292&gt;0,"Overdue",IF(K292&gt;0,"Part-Paid","Unpaid")))))</f>
        <v/>
      </c>
      <c r="O292" s="7"/>
    </row>
    <row r="293" customFormat="false" ht="15" hidden="false" customHeight="false" outlineLevel="0" collapsed="false">
      <c r="A293" s="7"/>
      <c r="B293" s="40"/>
      <c r="C293" s="7"/>
      <c r="D293" s="8" t="str">
        <f aca="false">IF($A293="","",IFERROR(INDEX(Customers!$B$6:$B$205,MATCH($C293,Customers!$A$6:$A$205,0)),"Unknown customer"))</f>
        <v/>
      </c>
      <c r="E293" s="39" t="str">
        <f aca="false">IF($A293="","",IFERROR(IF(INDEX(Customers!$G$6:$G$205,MATCH($C293,Customers!$A$6:$A$205,0))="",Setup!$B$26,INDEX(Customers!$G$6:$G$205,MATCH($C293,Customers!$A$6:$A$205,0))),Setup!$B$26))</f>
        <v/>
      </c>
      <c r="F293" s="41" t="str">
        <f aca="false">IF(OR($A293="",$B293=""),"",$B293+$E293)</f>
        <v/>
      </c>
      <c r="G293" s="38" t="str">
        <f aca="false">IF($A293="","",SUMIFS('Line Items'!$E$6:$E$1505,'Line Items'!$A$6:$A$1505,$A293))</f>
        <v/>
      </c>
      <c r="H293" s="42"/>
      <c r="I293" s="38" t="str">
        <f aca="false">IF($A293="","",ROUND((G293-N(H293))*Setup!$B$28,2))</f>
        <v/>
      </c>
      <c r="J293" s="38" t="str">
        <f aca="false">IF($A293="","",G293-N(H293)+I293)</f>
        <v/>
      </c>
      <c r="K293" s="38" t="str">
        <f aca="false">IF($A293="","",SUMIFS(Payments!$G$6:$G$1005,Payments!$C$6:$C$1005,$A293))</f>
        <v/>
      </c>
      <c r="L293" s="38" t="str">
        <f aca="false">IF($A293="","",ROUND(J293-K293,2))</f>
        <v/>
      </c>
      <c r="M293" s="39" t="str">
        <f aca="true">IF($A293="","",IF(OR(L293&lt;=0,F293=""),0,MAX(0,TODAY()-F293)))</f>
        <v/>
      </c>
      <c r="N293" s="8" t="str">
        <f aca="false">IF($A293="","",IF(J293&lt;=0,"Draft",IF(L293&lt;=0,"Paid",IF(M293&gt;0,"Overdue",IF(K293&gt;0,"Part-Paid","Unpaid")))))</f>
        <v/>
      </c>
      <c r="O293" s="7"/>
    </row>
    <row r="294" customFormat="false" ht="15" hidden="false" customHeight="false" outlineLevel="0" collapsed="false">
      <c r="A294" s="7"/>
      <c r="B294" s="40"/>
      <c r="C294" s="7"/>
      <c r="D294" s="8" t="str">
        <f aca="false">IF($A294="","",IFERROR(INDEX(Customers!$B$6:$B$205,MATCH($C294,Customers!$A$6:$A$205,0)),"Unknown customer"))</f>
        <v/>
      </c>
      <c r="E294" s="39" t="str">
        <f aca="false">IF($A294="","",IFERROR(IF(INDEX(Customers!$G$6:$G$205,MATCH($C294,Customers!$A$6:$A$205,0))="",Setup!$B$26,INDEX(Customers!$G$6:$G$205,MATCH($C294,Customers!$A$6:$A$205,0))),Setup!$B$26))</f>
        <v/>
      </c>
      <c r="F294" s="41" t="str">
        <f aca="false">IF(OR($A294="",$B294=""),"",$B294+$E294)</f>
        <v/>
      </c>
      <c r="G294" s="38" t="str">
        <f aca="false">IF($A294="","",SUMIFS('Line Items'!$E$6:$E$1505,'Line Items'!$A$6:$A$1505,$A294))</f>
        <v/>
      </c>
      <c r="H294" s="42"/>
      <c r="I294" s="38" t="str">
        <f aca="false">IF($A294="","",ROUND((G294-N(H294))*Setup!$B$28,2))</f>
        <v/>
      </c>
      <c r="J294" s="38" t="str">
        <f aca="false">IF($A294="","",G294-N(H294)+I294)</f>
        <v/>
      </c>
      <c r="K294" s="38" t="str">
        <f aca="false">IF($A294="","",SUMIFS(Payments!$G$6:$G$1005,Payments!$C$6:$C$1005,$A294))</f>
        <v/>
      </c>
      <c r="L294" s="38" t="str">
        <f aca="false">IF($A294="","",ROUND(J294-K294,2))</f>
        <v/>
      </c>
      <c r="M294" s="39" t="str">
        <f aca="true">IF($A294="","",IF(OR(L294&lt;=0,F294=""),0,MAX(0,TODAY()-F294)))</f>
        <v/>
      </c>
      <c r="N294" s="8" t="str">
        <f aca="false">IF($A294="","",IF(J294&lt;=0,"Draft",IF(L294&lt;=0,"Paid",IF(M294&gt;0,"Overdue",IF(K294&gt;0,"Part-Paid","Unpaid")))))</f>
        <v/>
      </c>
      <c r="O294" s="7"/>
    </row>
    <row r="295" customFormat="false" ht="15" hidden="false" customHeight="false" outlineLevel="0" collapsed="false">
      <c r="A295" s="7"/>
      <c r="B295" s="40"/>
      <c r="C295" s="7"/>
      <c r="D295" s="8" t="str">
        <f aca="false">IF($A295="","",IFERROR(INDEX(Customers!$B$6:$B$205,MATCH($C295,Customers!$A$6:$A$205,0)),"Unknown customer"))</f>
        <v/>
      </c>
      <c r="E295" s="39" t="str">
        <f aca="false">IF($A295="","",IFERROR(IF(INDEX(Customers!$G$6:$G$205,MATCH($C295,Customers!$A$6:$A$205,0))="",Setup!$B$26,INDEX(Customers!$G$6:$G$205,MATCH($C295,Customers!$A$6:$A$205,0))),Setup!$B$26))</f>
        <v/>
      </c>
      <c r="F295" s="41" t="str">
        <f aca="false">IF(OR($A295="",$B295=""),"",$B295+$E295)</f>
        <v/>
      </c>
      <c r="G295" s="38" t="str">
        <f aca="false">IF($A295="","",SUMIFS('Line Items'!$E$6:$E$1505,'Line Items'!$A$6:$A$1505,$A295))</f>
        <v/>
      </c>
      <c r="H295" s="42"/>
      <c r="I295" s="38" t="str">
        <f aca="false">IF($A295="","",ROUND((G295-N(H295))*Setup!$B$28,2))</f>
        <v/>
      </c>
      <c r="J295" s="38" t="str">
        <f aca="false">IF($A295="","",G295-N(H295)+I295)</f>
        <v/>
      </c>
      <c r="K295" s="38" t="str">
        <f aca="false">IF($A295="","",SUMIFS(Payments!$G$6:$G$1005,Payments!$C$6:$C$1005,$A295))</f>
        <v/>
      </c>
      <c r="L295" s="38" t="str">
        <f aca="false">IF($A295="","",ROUND(J295-K295,2))</f>
        <v/>
      </c>
      <c r="M295" s="39" t="str">
        <f aca="true">IF($A295="","",IF(OR(L295&lt;=0,F295=""),0,MAX(0,TODAY()-F295)))</f>
        <v/>
      </c>
      <c r="N295" s="8" t="str">
        <f aca="false">IF($A295="","",IF(J295&lt;=0,"Draft",IF(L295&lt;=0,"Paid",IF(M295&gt;0,"Overdue",IF(K295&gt;0,"Part-Paid","Unpaid")))))</f>
        <v/>
      </c>
      <c r="O295" s="7"/>
    </row>
    <row r="296" customFormat="false" ht="15" hidden="false" customHeight="false" outlineLevel="0" collapsed="false">
      <c r="A296" s="7"/>
      <c r="B296" s="40"/>
      <c r="C296" s="7"/>
      <c r="D296" s="8" t="str">
        <f aca="false">IF($A296="","",IFERROR(INDEX(Customers!$B$6:$B$205,MATCH($C296,Customers!$A$6:$A$205,0)),"Unknown customer"))</f>
        <v/>
      </c>
      <c r="E296" s="39" t="str">
        <f aca="false">IF($A296="","",IFERROR(IF(INDEX(Customers!$G$6:$G$205,MATCH($C296,Customers!$A$6:$A$205,0))="",Setup!$B$26,INDEX(Customers!$G$6:$G$205,MATCH($C296,Customers!$A$6:$A$205,0))),Setup!$B$26))</f>
        <v/>
      </c>
      <c r="F296" s="41" t="str">
        <f aca="false">IF(OR($A296="",$B296=""),"",$B296+$E296)</f>
        <v/>
      </c>
      <c r="G296" s="38" t="str">
        <f aca="false">IF($A296="","",SUMIFS('Line Items'!$E$6:$E$1505,'Line Items'!$A$6:$A$1505,$A296))</f>
        <v/>
      </c>
      <c r="H296" s="42"/>
      <c r="I296" s="38" t="str">
        <f aca="false">IF($A296="","",ROUND((G296-N(H296))*Setup!$B$28,2))</f>
        <v/>
      </c>
      <c r="J296" s="38" t="str">
        <f aca="false">IF($A296="","",G296-N(H296)+I296)</f>
        <v/>
      </c>
      <c r="K296" s="38" t="str">
        <f aca="false">IF($A296="","",SUMIFS(Payments!$G$6:$G$1005,Payments!$C$6:$C$1005,$A296))</f>
        <v/>
      </c>
      <c r="L296" s="38" t="str">
        <f aca="false">IF($A296="","",ROUND(J296-K296,2))</f>
        <v/>
      </c>
      <c r="M296" s="39" t="str">
        <f aca="true">IF($A296="","",IF(OR(L296&lt;=0,F296=""),0,MAX(0,TODAY()-F296)))</f>
        <v/>
      </c>
      <c r="N296" s="8" t="str">
        <f aca="false">IF($A296="","",IF(J296&lt;=0,"Draft",IF(L296&lt;=0,"Paid",IF(M296&gt;0,"Overdue",IF(K296&gt;0,"Part-Paid","Unpaid")))))</f>
        <v/>
      </c>
      <c r="O296" s="7"/>
    </row>
    <row r="297" customFormat="false" ht="15" hidden="false" customHeight="false" outlineLevel="0" collapsed="false">
      <c r="A297" s="7"/>
      <c r="B297" s="40"/>
      <c r="C297" s="7"/>
      <c r="D297" s="8" t="str">
        <f aca="false">IF($A297="","",IFERROR(INDEX(Customers!$B$6:$B$205,MATCH($C297,Customers!$A$6:$A$205,0)),"Unknown customer"))</f>
        <v/>
      </c>
      <c r="E297" s="39" t="str">
        <f aca="false">IF($A297="","",IFERROR(IF(INDEX(Customers!$G$6:$G$205,MATCH($C297,Customers!$A$6:$A$205,0))="",Setup!$B$26,INDEX(Customers!$G$6:$G$205,MATCH($C297,Customers!$A$6:$A$205,0))),Setup!$B$26))</f>
        <v/>
      </c>
      <c r="F297" s="41" t="str">
        <f aca="false">IF(OR($A297="",$B297=""),"",$B297+$E297)</f>
        <v/>
      </c>
      <c r="G297" s="38" t="str">
        <f aca="false">IF($A297="","",SUMIFS('Line Items'!$E$6:$E$1505,'Line Items'!$A$6:$A$1505,$A297))</f>
        <v/>
      </c>
      <c r="H297" s="42"/>
      <c r="I297" s="38" t="str">
        <f aca="false">IF($A297="","",ROUND((G297-N(H297))*Setup!$B$28,2))</f>
        <v/>
      </c>
      <c r="J297" s="38" t="str">
        <f aca="false">IF($A297="","",G297-N(H297)+I297)</f>
        <v/>
      </c>
      <c r="K297" s="38" t="str">
        <f aca="false">IF($A297="","",SUMIFS(Payments!$G$6:$G$1005,Payments!$C$6:$C$1005,$A297))</f>
        <v/>
      </c>
      <c r="L297" s="38" t="str">
        <f aca="false">IF($A297="","",ROUND(J297-K297,2))</f>
        <v/>
      </c>
      <c r="M297" s="39" t="str">
        <f aca="true">IF($A297="","",IF(OR(L297&lt;=0,F297=""),0,MAX(0,TODAY()-F297)))</f>
        <v/>
      </c>
      <c r="N297" s="8" t="str">
        <f aca="false">IF($A297="","",IF(J297&lt;=0,"Draft",IF(L297&lt;=0,"Paid",IF(M297&gt;0,"Overdue",IF(K297&gt;0,"Part-Paid","Unpaid")))))</f>
        <v/>
      </c>
      <c r="O297" s="7"/>
    </row>
    <row r="298" customFormat="false" ht="15" hidden="false" customHeight="false" outlineLevel="0" collapsed="false">
      <c r="A298" s="7"/>
      <c r="B298" s="40"/>
      <c r="C298" s="7"/>
      <c r="D298" s="8" t="str">
        <f aca="false">IF($A298="","",IFERROR(INDEX(Customers!$B$6:$B$205,MATCH($C298,Customers!$A$6:$A$205,0)),"Unknown customer"))</f>
        <v/>
      </c>
      <c r="E298" s="39" t="str">
        <f aca="false">IF($A298="","",IFERROR(IF(INDEX(Customers!$G$6:$G$205,MATCH($C298,Customers!$A$6:$A$205,0))="",Setup!$B$26,INDEX(Customers!$G$6:$G$205,MATCH($C298,Customers!$A$6:$A$205,0))),Setup!$B$26))</f>
        <v/>
      </c>
      <c r="F298" s="41" t="str">
        <f aca="false">IF(OR($A298="",$B298=""),"",$B298+$E298)</f>
        <v/>
      </c>
      <c r="G298" s="38" t="str">
        <f aca="false">IF($A298="","",SUMIFS('Line Items'!$E$6:$E$1505,'Line Items'!$A$6:$A$1505,$A298))</f>
        <v/>
      </c>
      <c r="H298" s="42"/>
      <c r="I298" s="38" t="str">
        <f aca="false">IF($A298="","",ROUND((G298-N(H298))*Setup!$B$28,2))</f>
        <v/>
      </c>
      <c r="J298" s="38" t="str">
        <f aca="false">IF($A298="","",G298-N(H298)+I298)</f>
        <v/>
      </c>
      <c r="K298" s="38" t="str">
        <f aca="false">IF($A298="","",SUMIFS(Payments!$G$6:$G$1005,Payments!$C$6:$C$1005,$A298))</f>
        <v/>
      </c>
      <c r="L298" s="38" t="str">
        <f aca="false">IF($A298="","",ROUND(J298-K298,2))</f>
        <v/>
      </c>
      <c r="M298" s="39" t="str">
        <f aca="true">IF($A298="","",IF(OR(L298&lt;=0,F298=""),0,MAX(0,TODAY()-F298)))</f>
        <v/>
      </c>
      <c r="N298" s="8" t="str">
        <f aca="false">IF($A298="","",IF(J298&lt;=0,"Draft",IF(L298&lt;=0,"Paid",IF(M298&gt;0,"Overdue",IF(K298&gt;0,"Part-Paid","Unpaid")))))</f>
        <v/>
      </c>
      <c r="O298" s="7"/>
    </row>
    <row r="299" customFormat="false" ht="15" hidden="false" customHeight="false" outlineLevel="0" collapsed="false">
      <c r="A299" s="7"/>
      <c r="B299" s="40"/>
      <c r="C299" s="7"/>
      <c r="D299" s="8" t="str">
        <f aca="false">IF($A299="","",IFERROR(INDEX(Customers!$B$6:$B$205,MATCH($C299,Customers!$A$6:$A$205,0)),"Unknown customer"))</f>
        <v/>
      </c>
      <c r="E299" s="39" t="str">
        <f aca="false">IF($A299="","",IFERROR(IF(INDEX(Customers!$G$6:$G$205,MATCH($C299,Customers!$A$6:$A$205,0))="",Setup!$B$26,INDEX(Customers!$G$6:$G$205,MATCH($C299,Customers!$A$6:$A$205,0))),Setup!$B$26))</f>
        <v/>
      </c>
      <c r="F299" s="41" t="str">
        <f aca="false">IF(OR($A299="",$B299=""),"",$B299+$E299)</f>
        <v/>
      </c>
      <c r="G299" s="38" t="str">
        <f aca="false">IF($A299="","",SUMIFS('Line Items'!$E$6:$E$1505,'Line Items'!$A$6:$A$1505,$A299))</f>
        <v/>
      </c>
      <c r="H299" s="42"/>
      <c r="I299" s="38" t="str">
        <f aca="false">IF($A299="","",ROUND((G299-N(H299))*Setup!$B$28,2))</f>
        <v/>
      </c>
      <c r="J299" s="38" t="str">
        <f aca="false">IF($A299="","",G299-N(H299)+I299)</f>
        <v/>
      </c>
      <c r="K299" s="38" t="str">
        <f aca="false">IF($A299="","",SUMIFS(Payments!$G$6:$G$1005,Payments!$C$6:$C$1005,$A299))</f>
        <v/>
      </c>
      <c r="L299" s="38" t="str">
        <f aca="false">IF($A299="","",ROUND(J299-K299,2))</f>
        <v/>
      </c>
      <c r="M299" s="39" t="str">
        <f aca="true">IF($A299="","",IF(OR(L299&lt;=0,F299=""),0,MAX(0,TODAY()-F299)))</f>
        <v/>
      </c>
      <c r="N299" s="8" t="str">
        <f aca="false">IF($A299="","",IF(J299&lt;=0,"Draft",IF(L299&lt;=0,"Paid",IF(M299&gt;0,"Overdue",IF(K299&gt;0,"Part-Paid","Unpaid")))))</f>
        <v/>
      </c>
      <c r="O299" s="7"/>
    </row>
    <row r="300" customFormat="false" ht="15" hidden="false" customHeight="false" outlineLevel="0" collapsed="false">
      <c r="A300" s="7"/>
      <c r="B300" s="40"/>
      <c r="C300" s="7"/>
      <c r="D300" s="8" t="str">
        <f aca="false">IF($A300="","",IFERROR(INDEX(Customers!$B$6:$B$205,MATCH($C300,Customers!$A$6:$A$205,0)),"Unknown customer"))</f>
        <v/>
      </c>
      <c r="E300" s="39" t="str">
        <f aca="false">IF($A300="","",IFERROR(IF(INDEX(Customers!$G$6:$G$205,MATCH($C300,Customers!$A$6:$A$205,0))="",Setup!$B$26,INDEX(Customers!$G$6:$G$205,MATCH($C300,Customers!$A$6:$A$205,0))),Setup!$B$26))</f>
        <v/>
      </c>
      <c r="F300" s="41" t="str">
        <f aca="false">IF(OR($A300="",$B300=""),"",$B300+$E300)</f>
        <v/>
      </c>
      <c r="G300" s="38" t="str">
        <f aca="false">IF($A300="","",SUMIFS('Line Items'!$E$6:$E$1505,'Line Items'!$A$6:$A$1505,$A300))</f>
        <v/>
      </c>
      <c r="H300" s="42"/>
      <c r="I300" s="38" t="str">
        <f aca="false">IF($A300="","",ROUND((G300-N(H300))*Setup!$B$28,2))</f>
        <v/>
      </c>
      <c r="J300" s="38" t="str">
        <f aca="false">IF($A300="","",G300-N(H300)+I300)</f>
        <v/>
      </c>
      <c r="K300" s="38" t="str">
        <f aca="false">IF($A300="","",SUMIFS(Payments!$G$6:$G$1005,Payments!$C$6:$C$1005,$A300))</f>
        <v/>
      </c>
      <c r="L300" s="38" t="str">
        <f aca="false">IF($A300="","",ROUND(J300-K300,2))</f>
        <v/>
      </c>
      <c r="M300" s="39" t="str">
        <f aca="true">IF($A300="","",IF(OR(L300&lt;=0,F300=""),0,MAX(0,TODAY()-F300)))</f>
        <v/>
      </c>
      <c r="N300" s="8" t="str">
        <f aca="false">IF($A300="","",IF(J300&lt;=0,"Draft",IF(L300&lt;=0,"Paid",IF(M300&gt;0,"Overdue",IF(K300&gt;0,"Part-Paid","Unpaid")))))</f>
        <v/>
      </c>
      <c r="O300" s="7"/>
    </row>
    <row r="301" customFormat="false" ht="15" hidden="false" customHeight="false" outlineLevel="0" collapsed="false">
      <c r="A301" s="7"/>
      <c r="B301" s="40"/>
      <c r="C301" s="7"/>
      <c r="D301" s="8" t="str">
        <f aca="false">IF($A301="","",IFERROR(INDEX(Customers!$B$6:$B$205,MATCH($C301,Customers!$A$6:$A$205,0)),"Unknown customer"))</f>
        <v/>
      </c>
      <c r="E301" s="39" t="str">
        <f aca="false">IF($A301="","",IFERROR(IF(INDEX(Customers!$G$6:$G$205,MATCH($C301,Customers!$A$6:$A$205,0))="",Setup!$B$26,INDEX(Customers!$G$6:$G$205,MATCH($C301,Customers!$A$6:$A$205,0))),Setup!$B$26))</f>
        <v/>
      </c>
      <c r="F301" s="41" t="str">
        <f aca="false">IF(OR($A301="",$B301=""),"",$B301+$E301)</f>
        <v/>
      </c>
      <c r="G301" s="38" t="str">
        <f aca="false">IF($A301="","",SUMIFS('Line Items'!$E$6:$E$1505,'Line Items'!$A$6:$A$1505,$A301))</f>
        <v/>
      </c>
      <c r="H301" s="42"/>
      <c r="I301" s="38" t="str">
        <f aca="false">IF($A301="","",ROUND((G301-N(H301))*Setup!$B$28,2))</f>
        <v/>
      </c>
      <c r="J301" s="38" t="str">
        <f aca="false">IF($A301="","",G301-N(H301)+I301)</f>
        <v/>
      </c>
      <c r="K301" s="38" t="str">
        <f aca="false">IF($A301="","",SUMIFS(Payments!$G$6:$G$1005,Payments!$C$6:$C$1005,$A301))</f>
        <v/>
      </c>
      <c r="L301" s="38" t="str">
        <f aca="false">IF($A301="","",ROUND(J301-K301,2))</f>
        <v/>
      </c>
      <c r="M301" s="39" t="str">
        <f aca="true">IF($A301="","",IF(OR(L301&lt;=0,F301=""),0,MAX(0,TODAY()-F301)))</f>
        <v/>
      </c>
      <c r="N301" s="8" t="str">
        <f aca="false">IF($A301="","",IF(J301&lt;=0,"Draft",IF(L301&lt;=0,"Paid",IF(M301&gt;0,"Overdue",IF(K301&gt;0,"Part-Paid","Unpaid")))))</f>
        <v/>
      </c>
      <c r="O301" s="7"/>
    </row>
    <row r="302" customFormat="false" ht="15" hidden="false" customHeight="false" outlineLevel="0" collapsed="false">
      <c r="A302" s="7"/>
      <c r="B302" s="40"/>
      <c r="C302" s="7"/>
      <c r="D302" s="8" t="str">
        <f aca="false">IF($A302="","",IFERROR(INDEX(Customers!$B$6:$B$205,MATCH($C302,Customers!$A$6:$A$205,0)),"Unknown customer"))</f>
        <v/>
      </c>
      <c r="E302" s="39" t="str">
        <f aca="false">IF($A302="","",IFERROR(IF(INDEX(Customers!$G$6:$G$205,MATCH($C302,Customers!$A$6:$A$205,0))="",Setup!$B$26,INDEX(Customers!$G$6:$G$205,MATCH($C302,Customers!$A$6:$A$205,0))),Setup!$B$26))</f>
        <v/>
      </c>
      <c r="F302" s="41" t="str">
        <f aca="false">IF(OR($A302="",$B302=""),"",$B302+$E302)</f>
        <v/>
      </c>
      <c r="G302" s="38" t="str">
        <f aca="false">IF($A302="","",SUMIFS('Line Items'!$E$6:$E$1505,'Line Items'!$A$6:$A$1505,$A302))</f>
        <v/>
      </c>
      <c r="H302" s="42"/>
      <c r="I302" s="38" t="str">
        <f aca="false">IF($A302="","",ROUND((G302-N(H302))*Setup!$B$28,2))</f>
        <v/>
      </c>
      <c r="J302" s="38" t="str">
        <f aca="false">IF($A302="","",G302-N(H302)+I302)</f>
        <v/>
      </c>
      <c r="K302" s="38" t="str">
        <f aca="false">IF($A302="","",SUMIFS(Payments!$G$6:$G$1005,Payments!$C$6:$C$1005,$A302))</f>
        <v/>
      </c>
      <c r="L302" s="38" t="str">
        <f aca="false">IF($A302="","",ROUND(J302-K302,2))</f>
        <v/>
      </c>
      <c r="M302" s="39" t="str">
        <f aca="true">IF($A302="","",IF(OR(L302&lt;=0,F302=""),0,MAX(0,TODAY()-F302)))</f>
        <v/>
      </c>
      <c r="N302" s="8" t="str">
        <f aca="false">IF($A302="","",IF(J302&lt;=0,"Draft",IF(L302&lt;=0,"Paid",IF(M302&gt;0,"Overdue",IF(K302&gt;0,"Part-Paid","Unpaid")))))</f>
        <v/>
      </c>
      <c r="O302" s="7"/>
    </row>
    <row r="303" customFormat="false" ht="15" hidden="false" customHeight="false" outlineLevel="0" collapsed="false">
      <c r="A303" s="7"/>
      <c r="B303" s="40"/>
      <c r="C303" s="7"/>
      <c r="D303" s="8" t="str">
        <f aca="false">IF($A303="","",IFERROR(INDEX(Customers!$B$6:$B$205,MATCH($C303,Customers!$A$6:$A$205,0)),"Unknown customer"))</f>
        <v/>
      </c>
      <c r="E303" s="39" t="str">
        <f aca="false">IF($A303="","",IFERROR(IF(INDEX(Customers!$G$6:$G$205,MATCH($C303,Customers!$A$6:$A$205,0))="",Setup!$B$26,INDEX(Customers!$G$6:$G$205,MATCH($C303,Customers!$A$6:$A$205,0))),Setup!$B$26))</f>
        <v/>
      </c>
      <c r="F303" s="41" t="str">
        <f aca="false">IF(OR($A303="",$B303=""),"",$B303+$E303)</f>
        <v/>
      </c>
      <c r="G303" s="38" t="str">
        <f aca="false">IF($A303="","",SUMIFS('Line Items'!$E$6:$E$1505,'Line Items'!$A$6:$A$1505,$A303))</f>
        <v/>
      </c>
      <c r="H303" s="42"/>
      <c r="I303" s="38" t="str">
        <f aca="false">IF($A303="","",ROUND((G303-N(H303))*Setup!$B$28,2))</f>
        <v/>
      </c>
      <c r="J303" s="38" t="str">
        <f aca="false">IF($A303="","",G303-N(H303)+I303)</f>
        <v/>
      </c>
      <c r="K303" s="38" t="str">
        <f aca="false">IF($A303="","",SUMIFS(Payments!$G$6:$G$1005,Payments!$C$6:$C$1005,$A303))</f>
        <v/>
      </c>
      <c r="L303" s="38" t="str">
        <f aca="false">IF($A303="","",ROUND(J303-K303,2))</f>
        <v/>
      </c>
      <c r="M303" s="39" t="str">
        <f aca="true">IF($A303="","",IF(OR(L303&lt;=0,F303=""),0,MAX(0,TODAY()-F303)))</f>
        <v/>
      </c>
      <c r="N303" s="8" t="str">
        <f aca="false">IF($A303="","",IF(J303&lt;=0,"Draft",IF(L303&lt;=0,"Paid",IF(M303&gt;0,"Overdue",IF(K303&gt;0,"Part-Paid","Unpaid")))))</f>
        <v/>
      </c>
      <c r="O303" s="7"/>
    </row>
    <row r="304" customFormat="false" ht="15" hidden="false" customHeight="false" outlineLevel="0" collapsed="false">
      <c r="A304" s="7"/>
      <c r="B304" s="40"/>
      <c r="C304" s="7"/>
      <c r="D304" s="8" t="str">
        <f aca="false">IF($A304="","",IFERROR(INDEX(Customers!$B$6:$B$205,MATCH($C304,Customers!$A$6:$A$205,0)),"Unknown customer"))</f>
        <v/>
      </c>
      <c r="E304" s="39" t="str">
        <f aca="false">IF($A304="","",IFERROR(IF(INDEX(Customers!$G$6:$G$205,MATCH($C304,Customers!$A$6:$A$205,0))="",Setup!$B$26,INDEX(Customers!$G$6:$G$205,MATCH($C304,Customers!$A$6:$A$205,0))),Setup!$B$26))</f>
        <v/>
      </c>
      <c r="F304" s="41" t="str">
        <f aca="false">IF(OR($A304="",$B304=""),"",$B304+$E304)</f>
        <v/>
      </c>
      <c r="G304" s="38" t="str">
        <f aca="false">IF($A304="","",SUMIFS('Line Items'!$E$6:$E$1505,'Line Items'!$A$6:$A$1505,$A304))</f>
        <v/>
      </c>
      <c r="H304" s="42"/>
      <c r="I304" s="38" t="str">
        <f aca="false">IF($A304="","",ROUND((G304-N(H304))*Setup!$B$28,2))</f>
        <v/>
      </c>
      <c r="J304" s="38" t="str">
        <f aca="false">IF($A304="","",G304-N(H304)+I304)</f>
        <v/>
      </c>
      <c r="K304" s="38" t="str">
        <f aca="false">IF($A304="","",SUMIFS(Payments!$G$6:$G$1005,Payments!$C$6:$C$1005,$A304))</f>
        <v/>
      </c>
      <c r="L304" s="38" t="str">
        <f aca="false">IF($A304="","",ROUND(J304-K304,2))</f>
        <v/>
      </c>
      <c r="M304" s="39" t="str">
        <f aca="true">IF($A304="","",IF(OR(L304&lt;=0,F304=""),0,MAX(0,TODAY()-F304)))</f>
        <v/>
      </c>
      <c r="N304" s="8" t="str">
        <f aca="false">IF($A304="","",IF(J304&lt;=0,"Draft",IF(L304&lt;=0,"Paid",IF(M304&gt;0,"Overdue",IF(K304&gt;0,"Part-Paid","Unpaid")))))</f>
        <v/>
      </c>
      <c r="O304" s="7"/>
    </row>
    <row r="305" customFormat="false" ht="15" hidden="false" customHeight="false" outlineLevel="0" collapsed="false">
      <c r="A305" s="7"/>
      <c r="B305" s="40"/>
      <c r="C305" s="7"/>
      <c r="D305" s="8" t="str">
        <f aca="false">IF($A305="","",IFERROR(INDEX(Customers!$B$6:$B$205,MATCH($C305,Customers!$A$6:$A$205,0)),"Unknown customer"))</f>
        <v/>
      </c>
      <c r="E305" s="39" t="str">
        <f aca="false">IF($A305="","",IFERROR(IF(INDEX(Customers!$G$6:$G$205,MATCH($C305,Customers!$A$6:$A$205,0))="",Setup!$B$26,INDEX(Customers!$G$6:$G$205,MATCH($C305,Customers!$A$6:$A$205,0))),Setup!$B$26))</f>
        <v/>
      </c>
      <c r="F305" s="41" t="str">
        <f aca="false">IF(OR($A305="",$B305=""),"",$B305+$E305)</f>
        <v/>
      </c>
      <c r="G305" s="38" t="str">
        <f aca="false">IF($A305="","",SUMIFS('Line Items'!$E$6:$E$1505,'Line Items'!$A$6:$A$1505,$A305))</f>
        <v/>
      </c>
      <c r="H305" s="42"/>
      <c r="I305" s="38" t="str">
        <f aca="false">IF($A305="","",ROUND((G305-N(H305))*Setup!$B$28,2))</f>
        <v/>
      </c>
      <c r="J305" s="38" t="str">
        <f aca="false">IF($A305="","",G305-N(H305)+I305)</f>
        <v/>
      </c>
      <c r="K305" s="38" t="str">
        <f aca="false">IF($A305="","",SUMIFS(Payments!$G$6:$G$1005,Payments!$C$6:$C$1005,$A305))</f>
        <v/>
      </c>
      <c r="L305" s="38" t="str">
        <f aca="false">IF($A305="","",ROUND(J305-K305,2))</f>
        <v/>
      </c>
      <c r="M305" s="39" t="str">
        <f aca="true">IF($A305="","",IF(OR(L305&lt;=0,F305=""),0,MAX(0,TODAY()-F305)))</f>
        <v/>
      </c>
      <c r="N305" s="8" t="str">
        <f aca="false">IF($A305="","",IF(J305&lt;=0,"Draft",IF(L305&lt;=0,"Paid",IF(M305&gt;0,"Overdue",IF(K305&gt;0,"Part-Paid","Unpaid")))))</f>
        <v/>
      </c>
      <c r="O305" s="7"/>
    </row>
    <row r="306" customFormat="false" ht="15" hidden="false" customHeight="false" outlineLevel="0" collapsed="false">
      <c r="A306" s="7"/>
      <c r="B306" s="40"/>
      <c r="C306" s="7"/>
      <c r="D306" s="8" t="str">
        <f aca="false">IF($A306="","",IFERROR(INDEX(Customers!$B$6:$B$205,MATCH($C306,Customers!$A$6:$A$205,0)),"Unknown customer"))</f>
        <v/>
      </c>
      <c r="E306" s="39" t="str">
        <f aca="false">IF($A306="","",IFERROR(IF(INDEX(Customers!$G$6:$G$205,MATCH($C306,Customers!$A$6:$A$205,0))="",Setup!$B$26,INDEX(Customers!$G$6:$G$205,MATCH($C306,Customers!$A$6:$A$205,0))),Setup!$B$26))</f>
        <v/>
      </c>
      <c r="F306" s="41" t="str">
        <f aca="false">IF(OR($A306="",$B306=""),"",$B306+$E306)</f>
        <v/>
      </c>
      <c r="G306" s="38" t="str">
        <f aca="false">IF($A306="","",SUMIFS('Line Items'!$E$6:$E$1505,'Line Items'!$A$6:$A$1505,$A306))</f>
        <v/>
      </c>
      <c r="H306" s="42"/>
      <c r="I306" s="38" t="str">
        <f aca="false">IF($A306="","",ROUND((G306-N(H306))*Setup!$B$28,2))</f>
        <v/>
      </c>
      <c r="J306" s="38" t="str">
        <f aca="false">IF($A306="","",G306-N(H306)+I306)</f>
        <v/>
      </c>
      <c r="K306" s="38" t="str">
        <f aca="false">IF($A306="","",SUMIFS(Payments!$G$6:$G$1005,Payments!$C$6:$C$1005,$A306))</f>
        <v/>
      </c>
      <c r="L306" s="38" t="str">
        <f aca="false">IF($A306="","",ROUND(J306-K306,2))</f>
        <v/>
      </c>
      <c r="M306" s="39" t="str">
        <f aca="true">IF($A306="","",IF(OR(L306&lt;=0,F306=""),0,MAX(0,TODAY()-F306)))</f>
        <v/>
      </c>
      <c r="N306" s="8" t="str">
        <f aca="false">IF($A306="","",IF(J306&lt;=0,"Draft",IF(L306&lt;=0,"Paid",IF(M306&gt;0,"Overdue",IF(K306&gt;0,"Part-Paid","Unpaid")))))</f>
        <v/>
      </c>
      <c r="O306" s="7"/>
    </row>
    <row r="307" customFormat="false" ht="15" hidden="false" customHeight="false" outlineLevel="0" collapsed="false">
      <c r="A307" s="7"/>
      <c r="B307" s="40"/>
      <c r="C307" s="7"/>
      <c r="D307" s="8" t="str">
        <f aca="false">IF($A307="","",IFERROR(INDEX(Customers!$B$6:$B$205,MATCH($C307,Customers!$A$6:$A$205,0)),"Unknown customer"))</f>
        <v/>
      </c>
      <c r="E307" s="39" t="str">
        <f aca="false">IF($A307="","",IFERROR(IF(INDEX(Customers!$G$6:$G$205,MATCH($C307,Customers!$A$6:$A$205,0))="",Setup!$B$26,INDEX(Customers!$G$6:$G$205,MATCH($C307,Customers!$A$6:$A$205,0))),Setup!$B$26))</f>
        <v/>
      </c>
      <c r="F307" s="41" t="str">
        <f aca="false">IF(OR($A307="",$B307=""),"",$B307+$E307)</f>
        <v/>
      </c>
      <c r="G307" s="38" t="str">
        <f aca="false">IF($A307="","",SUMIFS('Line Items'!$E$6:$E$1505,'Line Items'!$A$6:$A$1505,$A307))</f>
        <v/>
      </c>
      <c r="H307" s="42"/>
      <c r="I307" s="38" t="str">
        <f aca="false">IF($A307="","",ROUND((G307-N(H307))*Setup!$B$28,2))</f>
        <v/>
      </c>
      <c r="J307" s="38" t="str">
        <f aca="false">IF($A307="","",G307-N(H307)+I307)</f>
        <v/>
      </c>
      <c r="K307" s="38" t="str">
        <f aca="false">IF($A307="","",SUMIFS(Payments!$G$6:$G$1005,Payments!$C$6:$C$1005,$A307))</f>
        <v/>
      </c>
      <c r="L307" s="38" t="str">
        <f aca="false">IF($A307="","",ROUND(J307-K307,2))</f>
        <v/>
      </c>
      <c r="M307" s="39" t="str">
        <f aca="true">IF($A307="","",IF(OR(L307&lt;=0,F307=""),0,MAX(0,TODAY()-F307)))</f>
        <v/>
      </c>
      <c r="N307" s="8" t="str">
        <f aca="false">IF($A307="","",IF(J307&lt;=0,"Draft",IF(L307&lt;=0,"Paid",IF(M307&gt;0,"Overdue",IF(K307&gt;0,"Part-Paid","Unpaid")))))</f>
        <v/>
      </c>
      <c r="O307" s="7"/>
    </row>
    <row r="308" customFormat="false" ht="15" hidden="false" customHeight="false" outlineLevel="0" collapsed="false">
      <c r="A308" s="7"/>
      <c r="B308" s="40"/>
      <c r="C308" s="7"/>
      <c r="D308" s="8" t="str">
        <f aca="false">IF($A308="","",IFERROR(INDEX(Customers!$B$6:$B$205,MATCH($C308,Customers!$A$6:$A$205,0)),"Unknown customer"))</f>
        <v/>
      </c>
      <c r="E308" s="39" t="str">
        <f aca="false">IF($A308="","",IFERROR(IF(INDEX(Customers!$G$6:$G$205,MATCH($C308,Customers!$A$6:$A$205,0))="",Setup!$B$26,INDEX(Customers!$G$6:$G$205,MATCH($C308,Customers!$A$6:$A$205,0))),Setup!$B$26))</f>
        <v/>
      </c>
      <c r="F308" s="41" t="str">
        <f aca="false">IF(OR($A308="",$B308=""),"",$B308+$E308)</f>
        <v/>
      </c>
      <c r="G308" s="38" t="str">
        <f aca="false">IF($A308="","",SUMIFS('Line Items'!$E$6:$E$1505,'Line Items'!$A$6:$A$1505,$A308))</f>
        <v/>
      </c>
      <c r="H308" s="42"/>
      <c r="I308" s="38" t="str">
        <f aca="false">IF($A308="","",ROUND((G308-N(H308))*Setup!$B$28,2))</f>
        <v/>
      </c>
      <c r="J308" s="38" t="str">
        <f aca="false">IF($A308="","",G308-N(H308)+I308)</f>
        <v/>
      </c>
      <c r="K308" s="38" t="str">
        <f aca="false">IF($A308="","",SUMIFS(Payments!$G$6:$G$1005,Payments!$C$6:$C$1005,$A308))</f>
        <v/>
      </c>
      <c r="L308" s="38" t="str">
        <f aca="false">IF($A308="","",ROUND(J308-K308,2))</f>
        <v/>
      </c>
      <c r="M308" s="39" t="str">
        <f aca="true">IF($A308="","",IF(OR(L308&lt;=0,F308=""),0,MAX(0,TODAY()-F308)))</f>
        <v/>
      </c>
      <c r="N308" s="8" t="str">
        <f aca="false">IF($A308="","",IF(J308&lt;=0,"Draft",IF(L308&lt;=0,"Paid",IF(M308&gt;0,"Overdue",IF(K308&gt;0,"Part-Paid","Unpaid")))))</f>
        <v/>
      </c>
      <c r="O308" s="7"/>
    </row>
    <row r="309" customFormat="false" ht="15" hidden="false" customHeight="false" outlineLevel="0" collapsed="false">
      <c r="A309" s="7"/>
      <c r="B309" s="40"/>
      <c r="C309" s="7"/>
      <c r="D309" s="8" t="str">
        <f aca="false">IF($A309="","",IFERROR(INDEX(Customers!$B$6:$B$205,MATCH($C309,Customers!$A$6:$A$205,0)),"Unknown customer"))</f>
        <v/>
      </c>
      <c r="E309" s="39" t="str">
        <f aca="false">IF($A309="","",IFERROR(IF(INDEX(Customers!$G$6:$G$205,MATCH($C309,Customers!$A$6:$A$205,0))="",Setup!$B$26,INDEX(Customers!$G$6:$G$205,MATCH($C309,Customers!$A$6:$A$205,0))),Setup!$B$26))</f>
        <v/>
      </c>
      <c r="F309" s="41" t="str">
        <f aca="false">IF(OR($A309="",$B309=""),"",$B309+$E309)</f>
        <v/>
      </c>
      <c r="G309" s="38" t="str">
        <f aca="false">IF($A309="","",SUMIFS('Line Items'!$E$6:$E$1505,'Line Items'!$A$6:$A$1505,$A309))</f>
        <v/>
      </c>
      <c r="H309" s="42"/>
      <c r="I309" s="38" t="str">
        <f aca="false">IF($A309="","",ROUND((G309-N(H309))*Setup!$B$28,2))</f>
        <v/>
      </c>
      <c r="J309" s="38" t="str">
        <f aca="false">IF($A309="","",G309-N(H309)+I309)</f>
        <v/>
      </c>
      <c r="K309" s="38" t="str">
        <f aca="false">IF($A309="","",SUMIFS(Payments!$G$6:$G$1005,Payments!$C$6:$C$1005,$A309))</f>
        <v/>
      </c>
      <c r="L309" s="38" t="str">
        <f aca="false">IF($A309="","",ROUND(J309-K309,2))</f>
        <v/>
      </c>
      <c r="M309" s="39" t="str">
        <f aca="true">IF($A309="","",IF(OR(L309&lt;=0,F309=""),0,MAX(0,TODAY()-F309)))</f>
        <v/>
      </c>
      <c r="N309" s="8" t="str">
        <f aca="false">IF($A309="","",IF(J309&lt;=0,"Draft",IF(L309&lt;=0,"Paid",IF(M309&gt;0,"Overdue",IF(K309&gt;0,"Part-Paid","Unpaid")))))</f>
        <v/>
      </c>
      <c r="O309" s="7"/>
    </row>
    <row r="310" customFormat="false" ht="15" hidden="false" customHeight="false" outlineLevel="0" collapsed="false">
      <c r="A310" s="7"/>
      <c r="B310" s="40"/>
      <c r="C310" s="7"/>
      <c r="D310" s="8" t="str">
        <f aca="false">IF($A310="","",IFERROR(INDEX(Customers!$B$6:$B$205,MATCH($C310,Customers!$A$6:$A$205,0)),"Unknown customer"))</f>
        <v/>
      </c>
      <c r="E310" s="39" t="str">
        <f aca="false">IF($A310="","",IFERROR(IF(INDEX(Customers!$G$6:$G$205,MATCH($C310,Customers!$A$6:$A$205,0))="",Setup!$B$26,INDEX(Customers!$G$6:$G$205,MATCH($C310,Customers!$A$6:$A$205,0))),Setup!$B$26))</f>
        <v/>
      </c>
      <c r="F310" s="41" t="str">
        <f aca="false">IF(OR($A310="",$B310=""),"",$B310+$E310)</f>
        <v/>
      </c>
      <c r="G310" s="38" t="str">
        <f aca="false">IF($A310="","",SUMIFS('Line Items'!$E$6:$E$1505,'Line Items'!$A$6:$A$1505,$A310))</f>
        <v/>
      </c>
      <c r="H310" s="42"/>
      <c r="I310" s="38" t="str">
        <f aca="false">IF($A310="","",ROUND((G310-N(H310))*Setup!$B$28,2))</f>
        <v/>
      </c>
      <c r="J310" s="38" t="str">
        <f aca="false">IF($A310="","",G310-N(H310)+I310)</f>
        <v/>
      </c>
      <c r="K310" s="38" t="str">
        <f aca="false">IF($A310="","",SUMIFS(Payments!$G$6:$G$1005,Payments!$C$6:$C$1005,$A310))</f>
        <v/>
      </c>
      <c r="L310" s="38" t="str">
        <f aca="false">IF($A310="","",ROUND(J310-K310,2))</f>
        <v/>
      </c>
      <c r="M310" s="39" t="str">
        <f aca="true">IF($A310="","",IF(OR(L310&lt;=0,F310=""),0,MAX(0,TODAY()-F310)))</f>
        <v/>
      </c>
      <c r="N310" s="8" t="str">
        <f aca="false">IF($A310="","",IF(J310&lt;=0,"Draft",IF(L310&lt;=0,"Paid",IF(M310&gt;0,"Overdue",IF(K310&gt;0,"Part-Paid","Unpaid")))))</f>
        <v/>
      </c>
      <c r="O310" s="7"/>
    </row>
    <row r="311" customFormat="false" ht="15" hidden="false" customHeight="false" outlineLevel="0" collapsed="false">
      <c r="A311" s="7"/>
      <c r="B311" s="40"/>
      <c r="C311" s="7"/>
      <c r="D311" s="8" t="str">
        <f aca="false">IF($A311="","",IFERROR(INDEX(Customers!$B$6:$B$205,MATCH($C311,Customers!$A$6:$A$205,0)),"Unknown customer"))</f>
        <v/>
      </c>
      <c r="E311" s="39" t="str">
        <f aca="false">IF($A311="","",IFERROR(IF(INDEX(Customers!$G$6:$G$205,MATCH($C311,Customers!$A$6:$A$205,0))="",Setup!$B$26,INDEX(Customers!$G$6:$G$205,MATCH($C311,Customers!$A$6:$A$205,0))),Setup!$B$26))</f>
        <v/>
      </c>
      <c r="F311" s="41" t="str">
        <f aca="false">IF(OR($A311="",$B311=""),"",$B311+$E311)</f>
        <v/>
      </c>
      <c r="G311" s="38" t="str">
        <f aca="false">IF($A311="","",SUMIFS('Line Items'!$E$6:$E$1505,'Line Items'!$A$6:$A$1505,$A311))</f>
        <v/>
      </c>
      <c r="H311" s="42"/>
      <c r="I311" s="38" t="str">
        <f aca="false">IF($A311="","",ROUND((G311-N(H311))*Setup!$B$28,2))</f>
        <v/>
      </c>
      <c r="J311" s="38" t="str">
        <f aca="false">IF($A311="","",G311-N(H311)+I311)</f>
        <v/>
      </c>
      <c r="K311" s="38" t="str">
        <f aca="false">IF($A311="","",SUMIFS(Payments!$G$6:$G$1005,Payments!$C$6:$C$1005,$A311))</f>
        <v/>
      </c>
      <c r="L311" s="38" t="str">
        <f aca="false">IF($A311="","",ROUND(J311-K311,2))</f>
        <v/>
      </c>
      <c r="M311" s="39" t="str">
        <f aca="true">IF($A311="","",IF(OR(L311&lt;=0,F311=""),0,MAX(0,TODAY()-F311)))</f>
        <v/>
      </c>
      <c r="N311" s="8" t="str">
        <f aca="false">IF($A311="","",IF(J311&lt;=0,"Draft",IF(L311&lt;=0,"Paid",IF(M311&gt;0,"Overdue",IF(K311&gt;0,"Part-Paid","Unpaid")))))</f>
        <v/>
      </c>
      <c r="O311" s="7"/>
    </row>
    <row r="312" customFormat="false" ht="15" hidden="false" customHeight="false" outlineLevel="0" collapsed="false">
      <c r="A312" s="7"/>
      <c r="B312" s="40"/>
      <c r="C312" s="7"/>
      <c r="D312" s="8" t="str">
        <f aca="false">IF($A312="","",IFERROR(INDEX(Customers!$B$6:$B$205,MATCH($C312,Customers!$A$6:$A$205,0)),"Unknown customer"))</f>
        <v/>
      </c>
      <c r="E312" s="39" t="str">
        <f aca="false">IF($A312="","",IFERROR(IF(INDEX(Customers!$G$6:$G$205,MATCH($C312,Customers!$A$6:$A$205,0))="",Setup!$B$26,INDEX(Customers!$G$6:$G$205,MATCH($C312,Customers!$A$6:$A$205,0))),Setup!$B$26))</f>
        <v/>
      </c>
      <c r="F312" s="41" t="str">
        <f aca="false">IF(OR($A312="",$B312=""),"",$B312+$E312)</f>
        <v/>
      </c>
      <c r="G312" s="38" t="str">
        <f aca="false">IF($A312="","",SUMIFS('Line Items'!$E$6:$E$1505,'Line Items'!$A$6:$A$1505,$A312))</f>
        <v/>
      </c>
      <c r="H312" s="42"/>
      <c r="I312" s="38" t="str">
        <f aca="false">IF($A312="","",ROUND((G312-N(H312))*Setup!$B$28,2))</f>
        <v/>
      </c>
      <c r="J312" s="38" t="str">
        <f aca="false">IF($A312="","",G312-N(H312)+I312)</f>
        <v/>
      </c>
      <c r="K312" s="38" t="str">
        <f aca="false">IF($A312="","",SUMIFS(Payments!$G$6:$G$1005,Payments!$C$6:$C$1005,$A312))</f>
        <v/>
      </c>
      <c r="L312" s="38" t="str">
        <f aca="false">IF($A312="","",ROUND(J312-K312,2))</f>
        <v/>
      </c>
      <c r="M312" s="39" t="str">
        <f aca="true">IF($A312="","",IF(OR(L312&lt;=0,F312=""),0,MAX(0,TODAY()-F312)))</f>
        <v/>
      </c>
      <c r="N312" s="8" t="str">
        <f aca="false">IF($A312="","",IF(J312&lt;=0,"Draft",IF(L312&lt;=0,"Paid",IF(M312&gt;0,"Overdue",IF(K312&gt;0,"Part-Paid","Unpaid")))))</f>
        <v/>
      </c>
      <c r="O312" s="7"/>
    </row>
    <row r="313" customFormat="false" ht="15" hidden="false" customHeight="false" outlineLevel="0" collapsed="false">
      <c r="A313" s="7"/>
      <c r="B313" s="40"/>
      <c r="C313" s="7"/>
      <c r="D313" s="8" t="str">
        <f aca="false">IF($A313="","",IFERROR(INDEX(Customers!$B$6:$B$205,MATCH($C313,Customers!$A$6:$A$205,0)),"Unknown customer"))</f>
        <v/>
      </c>
      <c r="E313" s="39" t="str">
        <f aca="false">IF($A313="","",IFERROR(IF(INDEX(Customers!$G$6:$G$205,MATCH($C313,Customers!$A$6:$A$205,0))="",Setup!$B$26,INDEX(Customers!$G$6:$G$205,MATCH($C313,Customers!$A$6:$A$205,0))),Setup!$B$26))</f>
        <v/>
      </c>
      <c r="F313" s="41" t="str">
        <f aca="false">IF(OR($A313="",$B313=""),"",$B313+$E313)</f>
        <v/>
      </c>
      <c r="G313" s="38" t="str">
        <f aca="false">IF($A313="","",SUMIFS('Line Items'!$E$6:$E$1505,'Line Items'!$A$6:$A$1505,$A313))</f>
        <v/>
      </c>
      <c r="H313" s="42"/>
      <c r="I313" s="38" t="str">
        <f aca="false">IF($A313="","",ROUND((G313-N(H313))*Setup!$B$28,2))</f>
        <v/>
      </c>
      <c r="J313" s="38" t="str">
        <f aca="false">IF($A313="","",G313-N(H313)+I313)</f>
        <v/>
      </c>
      <c r="K313" s="38" t="str">
        <f aca="false">IF($A313="","",SUMIFS(Payments!$G$6:$G$1005,Payments!$C$6:$C$1005,$A313))</f>
        <v/>
      </c>
      <c r="L313" s="38" t="str">
        <f aca="false">IF($A313="","",ROUND(J313-K313,2))</f>
        <v/>
      </c>
      <c r="M313" s="39" t="str">
        <f aca="true">IF($A313="","",IF(OR(L313&lt;=0,F313=""),0,MAX(0,TODAY()-F313)))</f>
        <v/>
      </c>
      <c r="N313" s="8" t="str">
        <f aca="false">IF($A313="","",IF(J313&lt;=0,"Draft",IF(L313&lt;=0,"Paid",IF(M313&gt;0,"Overdue",IF(K313&gt;0,"Part-Paid","Unpaid")))))</f>
        <v/>
      </c>
      <c r="O313" s="7"/>
    </row>
    <row r="314" customFormat="false" ht="15" hidden="false" customHeight="false" outlineLevel="0" collapsed="false">
      <c r="A314" s="7"/>
      <c r="B314" s="40"/>
      <c r="C314" s="7"/>
      <c r="D314" s="8" t="str">
        <f aca="false">IF($A314="","",IFERROR(INDEX(Customers!$B$6:$B$205,MATCH($C314,Customers!$A$6:$A$205,0)),"Unknown customer"))</f>
        <v/>
      </c>
      <c r="E314" s="39" t="str">
        <f aca="false">IF($A314="","",IFERROR(IF(INDEX(Customers!$G$6:$G$205,MATCH($C314,Customers!$A$6:$A$205,0))="",Setup!$B$26,INDEX(Customers!$G$6:$G$205,MATCH($C314,Customers!$A$6:$A$205,0))),Setup!$B$26))</f>
        <v/>
      </c>
      <c r="F314" s="41" t="str">
        <f aca="false">IF(OR($A314="",$B314=""),"",$B314+$E314)</f>
        <v/>
      </c>
      <c r="G314" s="38" t="str">
        <f aca="false">IF($A314="","",SUMIFS('Line Items'!$E$6:$E$1505,'Line Items'!$A$6:$A$1505,$A314))</f>
        <v/>
      </c>
      <c r="H314" s="42"/>
      <c r="I314" s="38" t="str">
        <f aca="false">IF($A314="","",ROUND((G314-N(H314))*Setup!$B$28,2))</f>
        <v/>
      </c>
      <c r="J314" s="38" t="str">
        <f aca="false">IF($A314="","",G314-N(H314)+I314)</f>
        <v/>
      </c>
      <c r="K314" s="38" t="str">
        <f aca="false">IF($A314="","",SUMIFS(Payments!$G$6:$G$1005,Payments!$C$6:$C$1005,$A314))</f>
        <v/>
      </c>
      <c r="L314" s="38" t="str">
        <f aca="false">IF($A314="","",ROUND(J314-K314,2))</f>
        <v/>
      </c>
      <c r="M314" s="39" t="str">
        <f aca="true">IF($A314="","",IF(OR(L314&lt;=0,F314=""),0,MAX(0,TODAY()-F314)))</f>
        <v/>
      </c>
      <c r="N314" s="8" t="str">
        <f aca="false">IF($A314="","",IF(J314&lt;=0,"Draft",IF(L314&lt;=0,"Paid",IF(M314&gt;0,"Overdue",IF(K314&gt;0,"Part-Paid","Unpaid")))))</f>
        <v/>
      </c>
      <c r="O314" s="7"/>
    </row>
    <row r="315" customFormat="false" ht="15" hidden="false" customHeight="false" outlineLevel="0" collapsed="false">
      <c r="A315" s="7"/>
      <c r="B315" s="40"/>
      <c r="C315" s="7"/>
      <c r="D315" s="8" t="str">
        <f aca="false">IF($A315="","",IFERROR(INDEX(Customers!$B$6:$B$205,MATCH($C315,Customers!$A$6:$A$205,0)),"Unknown customer"))</f>
        <v/>
      </c>
      <c r="E315" s="39" t="str">
        <f aca="false">IF($A315="","",IFERROR(IF(INDEX(Customers!$G$6:$G$205,MATCH($C315,Customers!$A$6:$A$205,0))="",Setup!$B$26,INDEX(Customers!$G$6:$G$205,MATCH($C315,Customers!$A$6:$A$205,0))),Setup!$B$26))</f>
        <v/>
      </c>
      <c r="F315" s="41" t="str">
        <f aca="false">IF(OR($A315="",$B315=""),"",$B315+$E315)</f>
        <v/>
      </c>
      <c r="G315" s="38" t="str">
        <f aca="false">IF($A315="","",SUMIFS('Line Items'!$E$6:$E$1505,'Line Items'!$A$6:$A$1505,$A315))</f>
        <v/>
      </c>
      <c r="H315" s="42"/>
      <c r="I315" s="38" t="str">
        <f aca="false">IF($A315="","",ROUND((G315-N(H315))*Setup!$B$28,2))</f>
        <v/>
      </c>
      <c r="J315" s="38" t="str">
        <f aca="false">IF($A315="","",G315-N(H315)+I315)</f>
        <v/>
      </c>
      <c r="K315" s="38" t="str">
        <f aca="false">IF($A315="","",SUMIFS(Payments!$G$6:$G$1005,Payments!$C$6:$C$1005,$A315))</f>
        <v/>
      </c>
      <c r="L315" s="38" t="str">
        <f aca="false">IF($A315="","",ROUND(J315-K315,2))</f>
        <v/>
      </c>
      <c r="M315" s="39" t="str">
        <f aca="true">IF($A315="","",IF(OR(L315&lt;=0,F315=""),0,MAX(0,TODAY()-F315)))</f>
        <v/>
      </c>
      <c r="N315" s="8" t="str">
        <f aca="false">IF($A315="","",IF(J315&lt;=0,"Draft",IF(L315&lt;=0,"Paid",IF(M315&gt;0,"Overdue",IF(K315&gt;0,"Part-Paid","Unpaid")))))</f>
        <v/>
      </c>
      <c r="O315" s="7"/>
    </row>
    <row r="316" customFormat="false" ht="15" hidden="false" customHeight="false" outlineLevel="0" collapsed="false">
      <c r="A316" s="7"/>
      <c r="B316" s="40"/>
      <c r="C316" s="7"/>
      <c r="D316" s="8" t="str">
        <f aca="false">IF($A316="","",IFERROR(INDEX(Customers!$B$6:$B$205,MATCH($C316,Customers!$A$6:$A$205,0)),"Unknown customer"))</f>
        <v/>
      </c>
      <c r="E316" s="39" t="str">
        <f aca="false">IF($A316="","",IFERROR(IF(INDEX(Customers!$G$6:$G$205,MATCH($C316,Customers!$A$6:$A$205,0))="",Setup!$B$26,INDEX(Customers!$G$6:$G$205,MATCH($C316,Customers!$A$6:$A$205,0))),Setup!$B$26))</f>
        <v/>
      </c>
      <c r="F316" s="41" t="str">
        <f aca="false">IF(OR($A316="",$B316=""),"",$B316+$E316)</f>
        <v/>
      </c>
      <c r="G316" s="38" t="str">
        <f aca="false">IF($A316="","",SUMIFS('Line Items'!$E$6:$E$1505,'Line Items'!$A$6:$A$1505,$A316))</f>
        <v/>
      </c>
      <c r="H316" s="42"/>
      <c r="I316" s="38" t="str">
        <f aca="false">IF($A316="","",ROUND((G316-N(H316))*Setup!$B$28,2))</f>
        <v/>
      </c>
      <c r="J316" s="38" t="str">
        <f aca="false">IF($A316="","",G316-N(H316)+I316)</f>
        <v/>
      </c>
      <c r="K316" s="38" t="str">
        <f aca="false">IF($A316="","",SUMIFS(Payments!$G$6:$G$1005,Payments!$C$6:$C$1005,$A316))</f>
        <v/>
      </c>
      <c r="L316" s="38" t="str">
        <f aca="false">IF($A316="","",ROUND(J316-K316,2))</f>
        <v/>
      </c>
      <c r="M316" s="39" t="str">
        <f aca="true">IF($A316="","",IF(OR(L316&lt;=0,F316=""),0,MAX(0,TODAY()-F316)))</f>
        <v/>
      </c>
      <c r="N316" s="8" t="str">
        <f aca="false">IF($A316="","",IF(J316&lt;=0,"Draft",IF(L316&lt;=0,"Paid",IF(M316&gt;0,"Overdue",IF(K316&gt;0,"Part-Paid","Unpaid")))))</f>
        <v/>
      </c>
      <c r="O316" s="7"/>
    </row>
    <row r="317" customFormat="false" ht="15" hidden="false" customHeight="false" outlineLevel="0" collapsed="false">
      <c r="A317" s="7"/>
      <c r="B317" s="40"/>
      <c r="C317" s="7"/>
      <c r="D317" s="8" t="str">
        <f aca="false">IF($A317="","",IFERROR(INDEX(Customers!$B$6:$B$205,MATCH($C317,Customers!$A$6:$A$205,0)),"Unknown customer"))</f>
        <v/>
      </c>
      <c r="E317" s="39" t="str">
        <f aca="false">IF($A317="","",IFERROR(IF(INDEX(Customers!$G$6:$G$205,MATCH($C317,Customers!$A$6:$A$205,0))="",Setup!$B$26,INDEX(Customers!$G$6:$G$205,MATCH($C317,Customers!$A$6:$A$205,0))),Setup!$B$26))</f>
        <v/>
      </c>
      <c r="F317" s="41" t="str">
        <f aca="false">IF(OR($A317="",$B317=""),"",$B317+$E317)</f>
        <v/>
      </c>
      <c r="G317" s="38" t="str">
        <f aca="false">IF($A317="","",SUMIFS('Line Items'!$E$6:$E$1505,'Line Items'!$A$6:$A$1505,$A317))</f>
        <v/>
      </c>
      <c r="H317" s="42"/>
      <c r="I317" s="38" t="str">
        <f aca="false">IF($A317="","",ROUND((G317-N(H317))*Setup!$B$28,2))</f>
        <v/>
      </c>
      <c r="J317" s="38" t="str">
        <f aca="false">IF($A317="","",G317-N(H317)+I317)</f>
        <v/>
      </c>
      <c r="K317" s="38" t="str">
        <f aca="false">IF($A317="","",SUMIFS(Payments!$G$6:$G$1005,Payments!$C$6:$C$1005,$A317))</f>
        <v/>
      </c>
      <c r="L317" s="38" t="str">
        <f aca="false">IF($A317="","",ROUND(J317-K317,2))</f>
        <v/>
      </c>
      <c r="M317" s="39" t="str">
        <f aca="true">IF($A317="","",IF(OR(L317&lt;=0,F317=""),0,MAX(0,TODAY()-F317)))</f>
        <v/>
      </c>
      <c r="N317" s="8" t="str">
        <f aca="false">IF($A317="","",IF(J317&lt;=0,"Draft",IF(L317&lt;=0,"Paid",IF(M317&gt;0,"Overdue",IF(K317&gt;0,"Part-Paid","Unpaid")))))</f>
        <v/>
      </c>
      <c r="O317" s="7"/>
    </row>
    <row r="318" customFormat="false" ht="15" hidden="false" customHeight="false" outlineLevel="0" collapsed="false">
      <c r="A318" s="7"/>
      <c r="B318" s="40"/>
      <c r="C318" s="7"/>
      <c r="D318" s="8" t="str">
        <f aca="false">IF($A318="","",IFERROR(INDEX(Customers!$B$6:$B$205,MATCH($C318,Customers!$A$6:$A$205,0)),"Unknown customer"))</f>
        <v/>
      </c>
      <c r="E318" s="39" t="str">
        <f aca="false">IF($A318="","",IFERROR(IF(INDEX(Customers!$G$6:$G$205,MATCH($C318,Customers!$A$6:$A$205,0))="",Setup!$B$26,INDEX(Customers!$G$6:$G$205,MATCH($C318,Customers!$A$6:$A$205,0))),Setup!$B$26))</f>
        <v/>
      </c>
      <c r="F318" s="41" t="str">
        <f aca="false">IF(OR($A318="",$B318=""),"",$B318+$E318)</f>
        <v/>
      </c>
      <c r="G318" s="38" t="str">
        <f aca="false">IF($A318="","",SUMIFS('Line Items'!$E$6:$E$1505,'Line Items'!$A$6:$A$1505,$A318))</f>
        <v/>
      </c>
      <c r="H318" s="42"/>
      <c r="I318" s="38" t="str">
        <f aca="false">IF($A318="","",ROUND((G318-N(H318))*Setup!$B$28,2))</f>
        <v/>
      </c>
      <c r="J318" s="38" t="str">
        <f aca="false">IF($A318="","",G318-N(H318)+I318)</f>
        <v/>
      </c>
      <c r="K318" s="38" t="str">
        <f aca="false">IF($A318="","",SUMIFS(Payments!$G$6:$G$1005,Payments!$C$6:$C$1005,$A318))</f>
        <v/>
      </c>
      <c r="L318" s="38" t="str">
        <f aca="false">IF($A318="","",ROUND(J318-K318,2))</f>
        <v/>
      </c>
      <c r="M318" s="39" t="str">
        <f aca="true">IF($A318="","",IF(OR(L318&lt;=0,F318=""),0,MAX(0,TODAY()-F318)))</f>
        <v/>
      </c>
      <c r="N318" s="8" t="str">
        <f aca="false">IF($A318="","",IF(J318&lt;=0,"Draft",IF(L318&lt;=0,"Paid",IF(M318&gt;0,"Overdue",IF(K318&gt;0,"Part-Paid","Unpaid")))))</f>
        <v/>
      </c>
      <c r="O318" s="7"/>
    </row>
    <row r="319" customFormat="false" ht="15" hidden="false" customHeight="false" outlineLevel="0" collapsed="false">
      <c r="A319" s="7"/>
      <c r="B319" s="40"/>
      <c r="C319" s="7"/>
      <c r="D319" s="8" t="str">
        <f aca="false">IF($A319="","",IFERROR(INDEX(Customers!$B$6:$B$205,MATCH($C319,Customers!$A$6:$A$205,0)),"Unknown customer"))</f>
        <v/>
      </c>
      <c r="E319" s="39" t="str">
        <f aca="false">IF($A319="","",IFERROR(IF(INDEX(Customers!$G$6:$G$205,MATCH($C319,Customers!$A$6:$A$205,0))="",Setup!$B$26,INDEX(Customers!$G$6:$G$205,MATCH($C319,Customers!$A$6:$A$205,0))),Setup!$B$26))</f>
        <v/>
      </c>
      <c r="F319" s="41" t="str">
        <f aca="false">IF(OR($A319="",$B319=""),"",$B319+$E319)</f>
        <v/>
      </c>
      <c r="G319" s="38" t="str">
        <f aca="false">IF($A319="","",SUMIFS('Line Items'!$E$6:$E$1505,'Line Items'!$A$6:$A$1505,$A319))</f>
        <v/>
      </c>
      <c r="H319" s="42"/>
      <c r="I319" s="38" t="str">
        <f aca="false">IF($A319="","",ROUND((G319-N(H319))*Setup!$B$28,2))</f>
        <v/>
      </c>
      <c r="J319" s="38" t="str">
        <f aca="false">IF($A319="","",G319-N(H319)+I319)</f>
        <v/>
      </c>
      <c r="K319" s="38" t="str">
        <f aca="false">IF($A319="","",SUMIFS(Payments!$G$6:$G$1005,Payments!$C$6:$C$1005,$A319))</f>
        <v/>
      </c>
      <c r="L319" s="38" t="str">
        <f aca="false">IF($A319="","",ROUND(J319-K319,2))</f>
        <v/>
      </c>
      <c r="M319" s="39" t="str">
        <f aca="true">IF($A319="","",IF(OR(L319&lt;=0,F319=""),0,MAX(0,TODAY()-F319)))</f>
        <v/>
      </c>
      <c r="N319" s="8" t="str">
        <f aca="false">IF($A319="","",IF(J319&lt;=0,"Draft",IF(L319&lt;=0,"Paid",IF(M319&gt;0,"Overdue",IF(K319&gt;0,"Part-Paid","Unpaid")))))</f>
        <v/>
      </c>
      <c r="O319" s="7"/>
    </row>
    <row r="320" customFormat="false" ht="15" hidden="false" customHeight="false" outlineLevel="0" collapsed="false">
      <c r="A320" s="7"/>
      <c r="B320" s="40"/>
      <c r="C320" s="7"/>
      <c r="D320" s="8" t="str">
        <f aca="false">IF($A320="","",IFERROR(INDEX(Customers!$B$6:$B$205,MATCH($C320,Customers!$A$6:$A$205,0)),"Unknown customer"))</f>
        <v/>
      </c>
      <c r="E320" s="39" t="str">
        <f aca="false">IF($A320="","",IFERROR(IF(INDEX(Customers!$G$6:$G$205,MATCH($C320,Customers!$A$6:$A$205,0))="",Setup!$B$26,INDEX(Customers!$G$6:$G$205,MATCH($C320,Customers!$A$6:$A$205,0))),Setup!$B$26))</f>
        <v/>
      </c>
      <c r="F320" s="41" t="str">
        <f aca="false">IF(OR($A320="",$B320=""),"",$B320+$E320)</f>
        <v/>
      </c>
      <c r="G320" s="38" t="str">
        <f aca="false">IF($A320="","",SUMIFS('Line Items'!$E$6:$E$1505,'Line Items'!$A$6:$A$1505,$A320))</f>
        <v/>
      </c>
      <c r="H320" s="42"/>
      <c r="I320" s="38" t="str">
        <f aca="false">IF($A320="","",ROUND((G320-N(H320))*Setup!$B$28,2))</f>
        <v/>
      </c>
      <c r="J320" s="38" t="str">
        <f aca="false">IF($A320="","",G320-N(H320)+I320)</f>
        <v/>
      </c>
      <c r="K320" s="38" t="str">
        <f aca="false">IF($A320="","",SUMIFS(Payments!$G$6:$G$1005,Payments!$C$6:$C$1005,$A320))</f>
        <v/>
      </c>
      <c r="L320" s="38" t="str">
        <f aca="false">IF($A320="","",ROUND(J320-K320,2))</f>
        <v/>
      </c>
      <c r="M320" s="39" t="str">
        <f aca="true">IF($A320="","",IF(OR(L320&lt;=0,F320=""),0,MAX(0,TODAY()-F320)))</f>
        <v/>
      </c>
      <c r="N320" s="8" t="str">
        <f aca="false">IF($A320="","",IF(J320&lt;=0,"Draft",IF(L320&lt;=0,"Paid",IF(M320&gt;0,"Overdue",IF(K320&gt;0,"Part-Paid","Unpaid")))))</f>
        <v/>
      </c>
      <c r="O320" s="7"/>
    </row>
    <row r="321" customFormat="false" ht="15" hidden="false" customHeight="false" outlineLevel="0" collapsed="false">
      <c r="A321" s="7"/>
      <c r="B321" s="40"/>
      <c r="C321" s="7"/>
      <c r="D321" s="8" t="str">
        <f aca="false">IF($A321="","",IFERROR(INDEX(Customers!$B$6:$B$205,MATCH($C321,Customers!$A$6:$A$205,0)),"Unknown customer"))</f>
        <v/>
      </c>
      <c r="E321" s="39" t="str">
        <f aca="false">IF($A321="","",IFERROR(IF(INDEX(Customers!$G$6:$G$205,MATCH($C321,Customers!$A$6:$A$205,0))="",Setup!$B$26,INDEX(Customers!$G$6:$G$205,MATCH($C321,Customers!$A$6:$A$205,0))),Setup!$B$26))</f>
        <v/>
      </c>
      <c r="F321" s="41" t="str">
        <f aca="false">IF(OR($A321="",$B321=""),"",$B321+$E321)</f>
        <v/>
      </c>
      <c r="G321" s="38" t="str">
        <f aca="false">IF($A321="","",SUMIFS('Line Items'!$E$6:$E$1505,'Line Items'!$A$6:$A$1505,$A321))</f>
        <v/>
      </c>
      <c r="H321" s="42"/>
      <c r="I321" s="38" t="str">
        <f aca="false">IF($A321="","",ROUND((G321-N(H321))*Setup!$B$28,2))</f>
        <v/>
      </c>
      <c r="J321" s="38" t="str">
        <f aca="false">IF($A321="","",G321-N(H321)+I321)</f>
        <v/>
      </c>
      <c r="K321" s="38" t="str">
        <f aca="false">IF($A321="","",SUMIFS(Payments!$G$6:$G$1005,Payments!$C$6:$C$1005,$A321))</f>
        <v/>
      </c>
      <c r="L321" s="38" t="str">
        <f aca="false">IF($A321="","",ROUND(J321-K321,2))</f>
        <v/>
      </c>
      <c r="M321" s="39" t="str">
        <f aca="true">IF($A321="","",IF(OR(L321&lt;=0,F321=""),0,MAX(0,TODAY()-F321)))</f>
        <v/>
      </c>
      <c r="N321" s="8" t="str">
        <f aca="false">IF($A321="","",IF(J321&lt;=0,"Draft",IF(L321&lt;=0,"Paid",IF(M321&gt;0,"Overdue",IF(K321&gt;0,"Part-Paid","Unpaid")))))</f>
        <v/>
      </c>
      <c r="O321" s="7"/>
    </row>
    <row r="322" customFormat="false" ht="15" hidden="false" customHeight="false" outlineLevel="0" collapsed="false">
      <c r="A322" s="7"/>
      <c r="B322" s="40"/>
      <c r="C322" s="7"/>
      <c r="D322" s="8" t="str">
        <f aca="false">IF($A322="","",IFERROR(INDEX(Customers!$B$6:$B$205,MATCH($C322,Customers!$A$6:$A$205,0)),"Unknown customer"))</f>
        <v/>
      </c>
      <c r="E322" s="39" t="str">
        <f aca="false">IF($A322="","",IFERROR(IF(INDEX(Customers!$G$6:$G$205,MATCH($C322,Customers!$A$6:$A$205,0))="",Setup!$B$26,INDEX(Customers!$G$6:$G$205,MATCH($C322,Customers!$A$6:$A$205,0))),Setup!$B$26))</f>
        <v/>
      </c>
      <c r="F322" s="41" t="str">
        <f aca="false">IF(OR($A322="",$B322=""),"",$B322+$E322)</f>
        <v/>
      </c>
      <c r="G322" s="38" t="str">
        <f aca="false">IF($A322="","",SUMIFS('Line Items'!$E$6:$E$1505,'Line Items'!$A$6:$A$1505,$A322))</f>
        <v/>
      </c>
      <c r="H322" s="42"/>
      <c r="I322" s="38" t="str">
        <f aca="false">IF($A322="","",ROUND((G322-N(H322))*Setup!$B$28,2))</f>
        <v/>
      </c>
      <c r="J322" s="38" t="str">
        <f aca="false">IF($A322="","",G322-N(H322)+I322)</f>
        <v/>
      </c>
      <c r="K322" s="38" t="str">
        <f aca="false">IF($A322="","",SUMIFS(Payments!$G$6:$G$1005,Payments!$C$6:$C$1005,$A322))</f>
        <v/>
      </c>
      <c r="L322" s="38" t="str">
        <f aca="false">IF($A322="","",ROUND(J322-K322,2))</f>
        <v/>
      </c>
      <c r="M322" s="39" t="str">
        <f aca="true">IF($A322="","",IF(OR(L322&lt;=0,F322=""),0,MAX(0,TODAY()-F322)))</f>
        <v/>
      </c>
      <c r="N322" s="8" t="str">
        <f aca="false">IF($A322="","",IF(J322&lt;=0,"Draft",IF(L322&lt;=0,"Paid",IF(M322&gt;0,"Overdue",IF(K322&gt;0,"Part-Paid","Unpaid")))))</f>
        <v/>
      </c>
      <c r="O322" s="7"/>
    </row>
    <row r="323" customFormat="false" ht="15" hidden="false" customHeight="false" outlineLevel="0" collapsed="false">
      <c r="A323" s="7"/>
      <c r="B323" s="40"/>
      <c r="C323" s="7"/>
      <c r="D323" s="8" t="str">
        <f aca="false">IF($A323="","",IFERROR(INDEX(Customers!$B$6:$B$205,MATCH($C323,Customers!$A$6:$A$205,0)),"Unknown customer"))</f>
        <v/>
      </c>
      <c r="E323" s="39" t="str">
        <f aca="false">IF($A323="","",IFERROR(IF(INDEX(Customers!$G$6:$G$205,MATCH($C323,Customers!$A$6:$A$205,0))="",Setup!$B$26,INDEX(Customers!$G$6:$G$205,MATCH($C323,Customers!$A$6:$A$205,0))),Setup!$B$26))</f>
        <v/>
      </c>
      <c r="F323" s="41" t="str">
        <f aca="false">IF(OR($A323="",$B323=""),"",$B323+$E323)</f>
        <v/>
      </c>
      <c r="G323" s="38" t="str">
        <f aca="false">IF($A323="","",SUMIFS('Line Items'!$E$6:$E$1505,'Line Items'!$A$6:$A$1505,$A323))</f>
        <v/>
      </c>
      <c r="H323" s="42"/>
      <c r="I323" s="38" t="str">
        <f aca="false">IF($A323="","",ROUND((G323-N(H323))*Setup!$B$28,2))</f>
        <v/>
      </c>
      <c r="J323" s="38" t="str">
        <f aca="false">IF($A323="","",G323-N(H323)+I323)</f>
        <v/>
      </c>
      <c r="K323" s="38" t="str">
        <f aca="false">IF($A323="","",SUMIFS(Payments!$G$6:$G$1005,Payments!$C$6:$C$1005,$A323))</f>
        <v/>
      </c>
      <c r="L323" s="38" t="str">
        <f aca="false">IF($A323="","",ROUND(J323-K323,2))</f>
        <v/>
      </c>
      <c r="M323" s="39" t="str">
        <f aca="true">IF($A323="","",IF(OR(L323&lt;=0,F323=""),0,MAX(0,TODAY()-F323)))</f>
        <v/>
      </c>
      <c r="N323" s="8" t="str">
        <f aca="false">IF($A323="","",IF(J323&lt;=0,"Draft",IF(L323&lt;=0,"Paid",IF(M323&gt;0,"Overdue",IF(K323&gt;0,"Part-Paid","Unpaid")))))</f>
        <v/>
      </c>
      <c r="O323" s="7"/>
    </row>
    <row r="324" customFormat="false" ht="15" hidden="false" customHeight="false" outlineLevel="0" collapsed="false">
      <c r="A324" s="7"/>
      <c r="B324" s="40"/>
      <c r="C324" s="7"/>
      <c r="D324" s="8" t="str">
        <f aca="false">IF($A324="","",IFERROR(INDEX(Customers!$B$6:$B$205,MATCH($C324,Customers!$A$6:$A$205,0)),"Unknown customer"))</f>
        <v/>
      </c>
      <c r="E324" s="39" t="str">
        <f aca="false">IF($A324="","",IFERROR(IF(INDEX(Customers!$G$6:$G$205,MATCH($C324,Customers!$A$6:$A$205,0))="",Setup!$B$26,INDEX(Customers!$G$6:$G$205,MATCH($C324,Customers!$A$6:$A$205,0))),Setup!$B$26))</f>
        <v/>
      </c>
      <c r="F324" s="41" t="str">
        <f aca="false">IF(OR($A324="",$B324=""),"",$B324+$E324)</f>
        <v/>
      </c>
      <c r="G324" s="38" t="str">
        <f aca="false">IF($A324="","",SUMIFS('Line Items'!$E$6:$E$1505,'Line Items'!$A$6:$A$1505,$A324))</f>
        <v/>
      </c>
      <c r="H324" s="42"/>
      <c r="I324" s="38" t="str">
        <f aca="false">IF($A324="","",ROUND((G324-N(H324))*Setup!$B$28,2))</f>
        <v/>
      </c>
      <c r="J324" s="38" t="str">
        <f aca="false">IF($A324="","",G324-N(H324)+I324)</f>
        <v/>
      </c>
      <c r="K324" s="38" t="str">
        <f aca="false">IF($A324="","",SUMIFS(Payments!$G$6:$G$1005,Payments!$C$6:$C$1005,$A324))</f>
        <v/>
      </c>
      <c r="L324" s="38" t="str">
        <f aca="false">IF($A324="","",ROUND(J324-K324,2))</f>
        <v/>
      </c>
      <c r="M324" s="39" t="str">
        <f aca="true">IF($A324="","",IF(OR(L324&lt;=0,F324=""),0,MAX(0,TODAY()-F324)))</f>
        <v/>
      </c>
      <c r="N324" s="8" t="str">
        <f aca="false">IF($A324="","",IF(J324&lt;=0,"Draft",IF(L324&lt;=0,"Paid",IF(M324&gt;0,"Overdue",IF(K324&gt;0,"Part-Paid","Unpaid")))))</f>
        <v/>
      </c>
      <c r="O324" s="7"/>
    </row>
    <row r="325" customFormat="false" ht="15" hidden="false" customHeight="false" outlineLevel="0" collapsed="false">
      <c r="A325" s="7"/>
      <c r="B325" s="40"/>
      <c r="C325" s="7"/>
      <c r="D325" s="8" t="str">
        <f aca="false">IF($A325="","",IFERROR(INDEX(Customers!$B$6:$B$205,MATCH($C325,Customers!$A$6:$A$205,0)),"Unknown customer"))</f>
        <v/>
      </c>
      <c r="E325" s="39" t="str">
        <f aca="false">IF($A325="","",IFERROR(IF(INDEX(Customers!$G$6:$G$205,MATCH($C325,Customers!$A$6:$A$205,0))="",Setup!$B$26,INDEX(Customers!$G$6:$G$205,MATCH($C325,Customers!$A$6:$A$205,0))),Setup!$B$26))</f>
        <v/>
      </c>
      <c r="F325" s="41" t="str">
        <f aca="false">IF(OR($A325="",$B325=""),"",$B325+$E325)</f>
        <v/>
      </c>
      <c r="G325" s="38" t="str">
        <f aca="false">IF($A325="","",SUMIFS('Line Items'!$E$6:$E$1505,'Line Items'!$A$6:$A$1505,$A325))</f>
        <v/>
      </c>
      <c r="H325" s="42"/>
      <c r="I325" s="38" t="str">
        <f aca="false">IF($A325="","",ROUND((G325-N(H325))*Setup!$B$28,2))</f>
        <v/>
      </c>
      <c r="J325" s="38" t="str">
        <f aca="false">IF($A325="","",G325-N(H325)+I325)</f>
        <v/>
      </c>
      <c r="K325" s="38" t="str">
        <f aca="false">IF($A325="","",SUMIFS(Payments!$G$6:$G$1005,Payments!$C$6:$C$1005,$A325))</f>
        <v/>
      </c>
      <c r="L325" s="38" t="str">
        <f aca="false">IF($A325="","",ROUND(J325-K325,2))</f>
        <v/>
      </c>
      <c r="M325" s="39" t="str">
        <f aca="true">IF($A325="","",IF(OR(L325&lt;=0,F325=""),0,MAX(0,TODAY()-F325)))</f>
        <v/>
      </c>
      <c r="N325" s="8" t="str">
        <f aca="false">IF($A325="","",IF(J325&lt;=0,"Draft",IF(L325&lt;=0,"Paid",IF(M325&gt;0,"Overdue",IF(K325&gt;0,"Part-Paid","Unpaid")))))</f>
        <v/>
      </c>
      <c r="O325" s="7"/>
    </row>
    <row r="326" customFormat="false" ht="15" hidden="false" customHeight="false" outlineLevel="0" collapsed="false">
      <c r="A326" s="7"/>
      <c r="B326" s="40"/>
      <c r="C326" s="7"/>
      <c r="D326" s="8" t="str">
        <f aca="false">IF($A326="","",IFERROR(INDEX(Customers!$B$6:$B$205,MATCH($C326,Customers!$A$6:$A$205,0)),"Unknown customer"))</f>
        <v/>
      </c>
      <c r="E326" s="39" t="str">
        <f aca="false">IF($A326="","",IFERROR(IF(INDEX(Customers!$G$6:$G$205,MATCH($C326,Customers!$A$6:$A$205,0))="",Setup!$B$26,INDEX(Customers!$G$6:$G$205,MATCH($C326,Customers!$A$6:$A$205,0))),Setup!$B$26))</f>
        <v/>
      </c>
      <c r="F326" s="41" t="str">
        <f aca="false">IF(OR($A326="",$B326=""),"",$B326+$E326)</f>
        <v/>
      </c>
      <c r="G326" s="38" t="str">
        <f aca="false">IF($A326="","",SUMIFS('Line Items'!$E$6:$E$1505,'Line Items'!$A$6:$A$1505,$A326))</f>
        <v/>
      </c>
      <c r="H326" s="42"/>
      <c r="I326" s="38" t="str">
        <f aca="false">IF($A326="","",ROUND((G326-N(H326))*Setup!$B$28,2))</f>
        <v/>
      </c>
      <c r="J326" s="38" t="str">
        <f aca="false">IF($A326="","",G326-N(H326)+I326)</f>
        <v/>
      </c>
      <c r="K326" s="38" t="str">
        <f aca="false">IF($A326="","",SUMIFS(Payments!$G$6:$G$1005,Payments!$C$6:$C$1005,$A326))</f>
        <v/>
      </c>
      <c r="L326" s="38" t="str">
        <f aca="false">IF($A326="","",ROUND(J326-K326,2))</f>
        <v/>
      </c>
      <c r="M326" s="39" t="str">
        <f aca="true">IF($A326="","",IF(OR(L326&lt;=0,F326=""),0,MAX(0,TODAY()-F326)))</f>
        <v/>
      </c>
      <c r="N326" s="8" t="str">
        <f aca="false">IF($A326="","",IF(J326&lt;=0,"Draft",IF(L326&lt;=0,"Paid",IF(M326&gt;0,"Overdue",IF(K326&gt;0,"Part-Paid","Unpaid")))))</f>
        <v/>
      </c>
      <c r="O326" s="7"/>
    </row>
    <row r="327" customFormat="false" ht="15" hidden="false" customHeight="false" outlineLevel="0" collapsed="false">
      <c r="A327" s="7"/>
      <c r="B327" s="40"/>
      <c r="C327" s="7"/>
      <c r="D327" s="8" t="str">
        <f aca="false">IF($A327="","",IFERROR(INDEX(Customers!$B$6:$B$205,MATCH($C327,Customers!$A$6:$A$205,0)),"Unknown customer"))</f>
        <v/>
      </c>
      <c r="E327" s="39" t="str">
        <f aca="false">IF($A327="","",IFERROR(IF(INDEX(Customers!$G$6:$G$205,MATCH($C327,Customers!$A$6:$A$205,0))="",Setup!$B$26,INDEX(Customers!$G$6:$G$205,MATCH($C327,Customers!$A$6:$A$205,0))),Setup!$B$26))</f>
        <v/>
      </c>
      <c r="F327" s="41" t="str">
        <f aca="false">IF(OR($A327="",$B327=""),"",$B327+$E327)</f>
        <v/>
      </c>
      <c r="G327" s="38" t="str">
        <f aca="false">IF($A327="","",SUMIFS('Line Items'!$E$6:$E$1505,'Line Items'!$A$6:$A$1505,$A327))</f>
        <v/>
      </c>
      <c r="H327" s="42"/>
      <c r="I327" s="38" t="str">
        <f aca="false">IF($A327="","",ROUND((G327-N(H327))*Setup!$B$28,2))</f>
        <v/>
      </c>
      <c r="J327" s="38" t="str">
        <f aca="false">IF($A327="","",G327-N(H327)+I327)</f>
        <v/>
      </c>
      <c r="K327" s="38" t="str">
        <f aca="false">IF($A327="","",SUMIFS(Payments!$G$6:$G$1005,Payments!$C$6:$C$1005,$A327))</f>
        <v/>
      </c>
      <c r="L327" s="38" t="str">
        <f aca="false">IF($A327="","",ROUND(J327-K327,2))</f>
        <v/>
      </c>
      <c r="M327" s="39" t="str">
        <f aca="true">IF($A327="","",IF(OR(L327&lt;=0,F327=""),0,MAX(0,TODAY()-F327)))</f>
        <v/>
      </c>
      <c r="N327" s="8" t="str">
        <f aca="false">IF($A327="","",IF(J327&lt;=0,"Draft",IF(L327&lt;=0,"Paid",IF(M327&gt;0,"Overdue",IF(K327&gt;0,"Part-Paid","Unpaid")))))</f>
        <v/>
      </c>
      <c r="O327" s="7"/>
    </row>
    <row r="328" customFormat="false" ht="15" hidden="false" customHeight="false" outlineLevel="0" collapsed="false">
      <c r="A328" s="7"/>
      <c r="B328" s="40"/>
      <c r="C328" s="7"/>
      <c r="D328" s="8" t="str">
        <f aca="false">IF($A328="","",IFERROR(INDEX(Customers!$B$6:$B$205,MATCH($C328,Customers!$A$6:$A$205,0)),"Unknown customer"))</f>
        <v/>
      </c>
      <c r="E328" s="39" t="str">
        <f aca="false">IF($A328="","",IFERROR(IF(INDEX(Customers!$G$6:$G$205,MATCH($C328,Customers!$A$6:$A$205,0))="",Setup!$B$26,INDEX(Customers!$G$6:$G$205,MATCH($C328,Customers!$A$6:$A$205,0))),Setup!$B$26))</f>
        <v/>
      </c>
      <c r="F328" s="41" t="str">
        <f aca="false">IF(OR($A328="",$B328=""),"",$B328+$E328)</f>
        <v/>
      </c>
      <c r="G328" s="38" t="str">
        <f aca="false">IF($A328="","",SUMIFS('Line Items'!$E$6:$E$1505,'Line Items'!$A$6:$A$1505,$A328))</f>
        <v/>
      </c>
      <c r="H328" s="42"/>
      <c r="I328" s="38" t="str">
        <f aca="false">IF($A328="","",ROUND((G328-N(H328))*Setup!$B$28,2))</f>
        <v/>
      </c>
      <c r="J328" s="38" t="str">
        <f aca="false">IF($A328="","",G328-N(H328)+I328)</f>
        <v/>
      </c>
      <c r="K328" s="38" t="str">
        <f aca="false">IF($A328="","",SUMIFS(Payments!$G$6:$G$1005,Payments!$C$6:$C$1005,$A328))</f>
        <v/>
      </c>
      <c r="L328" s="38" t="str">
        <f aca="false">IF($A328="","",ROUND(J328-K328,2))</f>
        <v/>
      </c>
      <c r="M328" s="39" t="str">
        <f aca="true">IF($A328="","",IF(OR(L328&lt;=0,F328=""),0,MAX(0,TODAY()-F328)))</f>
        <v/>
      </c>
      <c r="N328" s="8" t="str">
        <f aca="false">IF($A328="","",IF(J328&lt;=0,"Draft",IF(L328&lt;=0,"Paid",IF(M328&gt;0,"Overdue",IF(K328&gt;0,"Part-Paid","Unpaid")))))</f>
        <v/>
      </c>
      <c r="O328" s="7"/>
    </row>
    <row r="329" customFormat="false" ht="15" hidden="false" customHeight="false" outlineLevel="0" collapsed="false">
      <c r="A329" s="7"/>
      <c r="B329" s="40"/>
      <c r="C329" s="7"/>
      <c r="D329" s="8" t="str">
        <f aca="false">IF($A329="","",IFERROR(INDEX(Customers!$B$6:$B$205,MATCH($C329,Customers!$A$6:$A$205,0)),"Unknown customer"))</f>
        <v/>
      </c>
      <c r="E329" s="39" t="str">
        <f aca="false">IF($A329="","",IFERROR(IF(INDEX(Customers!$G$6:$G$205,MATCH($C329,Customers!$A$6:$A$205,0))="",Setup!$B$26,INDEX(Customers!$G$6:$G$205,MATCH($C329,Customers!$A$6:$A$205,0))),Setup!$B$26))</f>
        <v/>
      </c>
      <c r="F329" s="41" t="str">
        <f aca="false">IF(OR($A329="",$B329=""),"",$B329+$E329)</f>
        <v/>
      </c>
      <c r="G329" s="38" t="str">
        <f aca="false">IF($A329="","",SUMIFS('Line Items'!$E$6:$E$1505,'Line Items'!$A$6:$A$1505,$A329))</f>
        <v/>
      </c>
      <c r="H329" s="42"/>
      <c r="I329" s="38" t="str">
        <f aca="false">IF($A329="","",ROUND((G329-N(H329))*Setup!$B$28,2))</f>
        <v/>
      </c>
      <c r="J329" s="38" t="str">
        <f aca="false">IF($A329="","",G329-N(H329)+I329)</f>
        <v/>
      </c>
      <c r="K329" s="38" t="str">
        <f aca="false">IF($A329="","",SUMIFS(Payments!$G$6:$G$1005,Payments!$C$6:$C$1005,$A329))</f>
        <v/>
      </c>
      <c r="L329" s="38" t="str">
        <f aca="false">IF($A329="","",ROUND(J329-K329,2))</f>
        <v/>
      </c>
      <c r="M329" s="39" t="str">
        <f aca="true">IF($A329="","",IF(OR(L329&lt;=0,F329=""),0,MAX(0,TODAY()-F329)))</f>
        <v/>
      </c>
      <c r="N329" s="8" t="str">
        <f aca="false">IF($A329="","",IF(J329&lt;=0,"Draft",IF(L329&lt;=0,"Paid",IF(M329&gt;0,"Overdue",IF(K329&gt;0,"Part-Paid","Unpaid")))))</f>
        <v/>
      </c>
      <c r="O329" s="7"/>
    </row>
    <row r="330" customFormat="false" ht="15" hidden="false" customHeight="false" outlineLevel="0" collapsed="false">
      <c r="A330" s="7"/>
      <c r="B330" s="40"/>
      <c r="C330" s="7"/>
      <c r="D330" s="8" t="str">
        <f aca="false">IF($A330="","",IFERROR(INDEX(Customers!$B$6:$B$205,MATCH($C330,Customers!$A$6:$A$205,0)),"Unknown customer"))</f>
        <v/>
      </c>
      <c r="E330" s="39" t="str">
        <f aca="false">IF($A330="","",IFERROR(IF(INDEX(Customers!$G$6:$G$205,MATCH($C330,Customers!$A$6:$A$205,0))="",Setup!$B$26,INDEX(Customers!$G$6:$G$205,MATCH($C330,Customers!$A$6:$A$205,0))),Setup!$B$26))</f>
        <v/>
      </c>
      <c r="F330" s="41" t="str">
        <f aca="false">IF(OR($A330="",$B330=""),"",$B330+$E330)</f>
        <v/>
      </c>
      <c r="G330" s="38" t="str">
        <f aca="false">IF($A330="","",SUMIFS('Line Items'!$E$6:$E$1505,'Line Items'!$A$6:$A$1505,$A330))</f>
        <v/>
      </c>
      <c r="H330" s="42"/>
      <c r="I330" s="38" t="str">
        <f aca="false">IF($A330="","",ROUND((G330-N(H330))*Setup!$B$28,2))</f>
        <v/>
      </c>
      <c r="J330" s="38" t="str">
        <f aca="false">IF($A330="","",G330-N(H330)+I330)</f>
        <v/>
      </c>
      <c r="K330" s="38" t="str">
        <f aca="false">IF($A330="","",SUMIFS(Payments!$G$6:$G$1005,Payments!$C$6:$C$1005,$A330))</f>
        <v/>
      </c>
      <c r="L330" s="38" t="str">
        <f aca="false">IF($A330="","",ROUND(J330-K330,2))</f>
        <v/>
      </c>
      <c r="M330" s="39" t="str">
        <f aca="true">IF($A330="","",IF(OR(L330&lt;=0,F330=""),0,MAX(0,TODAY()-F330)))</f>
        <v/>
      </c>
      <c r="N330" s="8" t="str">
        <f aca="false">IF($A330="","",IF(J330&lt;=0,"Draft",IF(L330&lt;=0,"Paid",IF(M330&gt;0,"Overdue",IF(K330&gt;0,"Part-Paid","Unpaid")))))</f>
        <v/>
      </c>
      <c r="O330" s="7"/>
    </row>
    <row r="331" customFormat="false" ht="15" hidden="false" customHeight="false" outlineLevel="0" collapsed="false">
      <c r="A331" s="7"/>
      <c r="B331" s="40"/>
      <c r="C331" s="7"/>
      <c r="D331" s="8" t="str">
        <f aca="false">IF($A331="","",IFERROR(INDEX(Customers!$B$6:$B$205,MATCH($C331,Customers!$A$6:$A$205,0)),"Unknown customer"))</f>
        <v/>
      </c>
      <c r="E331" s="39" t="str">
        <f aca="false">IF($A331="","",IFERROR(IF(INDEX(Customers!$G$6:$G$205,MATCH($C331,Customers!$A$6:$A$205,0))="",Setup!$B$26,INDEX(Customers!$G$6:$G$205,MATCH($C331,Customers!$A$6:$A$205,0))),Setup!$B$26))</f>
        <v/>
      </c>
      <c r="F331" s="41" t="str">
        <f aca="false">IF(OR($A331="",$B331=""),"",$B331+$E331)</f>
        <v/>
      </c>
      <c r="G331" s="38" t="str">
        <f aca="false">IF($A331="","",SUMIFS('Line Items'!$E$6:$E$1505,'Line Items'!$A$6:$A$1505,$A331))</f>
        <v/>
      </c>
      <c r="H331" s="42"/>
      <c r="I331" s="38" t="str">
        <f aca="false">IF($A331="","",ROUND((G331-N(H331))*Setup!$B$28,2))</f>
        <v/>
      </c>
      <c r="J331" s="38" t="str">
        <f aca="false">IF($A331="","",G331-N(H331)+I331)</f>
        <v/>
      </c>
      <c r="K331" s="38" t="str">
        <f aca="false">IF($A331="","",SUMIFS(Payments!$G$6:$G$1005,Payments!$C$6:$C$1005,$A331))</f>
        <v/>
      </c>
      <c r="L331" s="38" t="str">
        <f aca="false">IF($A331="","",ROUND(J331-K331,2))</f>
        <v/>
      </c>
      <c r="M331" s="39" t="str">
        <f aca="true">IF($A331="","",IF(OR(L331&lt;=0,F331=""),0,MAX(0,TODAY()-F331)))</f>
        <v/>
      </c>
      <c r="N331" s="8" t="str">
        <f aca="false">IF($A331="","",IF(J331&lt;=0,"Draft",IF(L331&lt;=0,"Paid",IF(M331&gt;0,"Overdue",IF(K331&gt;0,"Part-Paid","Unpaid")))))</f>
        <v/>
      </c>
      <c r="O331" s="7"/>
    </row>
    <row r="332" customFormat="false" ht="15" hidden="false" customHeight="false" outlineLevel="0" collapsed="false">
      <c r="A332" s="7"/>
      <c r="B332" s="40"/>
      <c r="C332" s="7"/>
      <c r="D332" s="8" t="str">
        <f aca="false">IF($A332="","",IFERROR(INDEX(Customers!$B$6:$B$205,MATCH($C332,Customers!$A$6:$A$205,0)),"Unknown customer"))</f>
        <v/>
      </c>
      <c r="E332" s="39" t="str">
        <f aca="false">IF($A332="","",IFERROR(IF(INDEX(Customers!$G$6:$G$205,MATCH($C332,Customers!$A$6:$A$205,0))="",Setup!$B$26,INDEX(Customers!$G$6:$G$205,MATCH($C332,Customers!$A$6:$A$205,0))),Setup!$B$26))</f>
        <v/>
      </c>
      <c r="F332" s="41" t="str">
        <f aca="false">IF(OR($A332="",$B332=""),"",$B332+$E332)</f>
        <v/>
      </c>
      <c r="G332" s="38" t="str">
        <f aca="false">IF($A332="","",SUMIFS('Line Items'!$E$6:$E$1505,'Line Items'!$A$6:$A$1505,$A332))</f>
        <v/>
      </c>
      <c r="H332" s="42"/>
      <c r="I332" s="38" t="str">
        <f aca="false">IF($A332="","",ROUND((G332-N(H332))*Setup!$B$28,2))</f>
        <v/>
      </c>
      <c r="J332" s="38" t="str">
        <f aca="false">IF($A332="","",G332-N(H332)+I332)</f>
        <v/>
      </c>
      <c r="K332" s="38" t="str">
        <f aca="false">IF($A332="","",SUMIFS(Payments!$G$6:$G$1005,Payments!$C$6:$C$1005,$A332))</f>
        <v/>
      </c>
      <c r="L332" s="38" t="str">
        <f aca="false">IF($A332="","",ROUND(J332-K332,2))</f>
        <v/>
      </c>
      <c r="M332" s="39" t="str">
        <f aca="true">IF($A332="","",IF(OR(L332&lt;=0,F332=""),0,MAX(0,TODAY()-F332)))</f>
        <v/>
      </c>
      <c r="N332" s="8" t="str">
        <f aca="false">IF($A332="","",IF(J332&lt;=0,"Draft",IF(L332&lt;=0,"Paid",IF(M332&gt;0,"Overdue",IF(K332&gt;0,"Part-Paid","Unpaid")))))</f>
        <v/>
      </c>
      <c r="O332" s="7"/>
    </row>
    <row r="333" customFormat="false" ht="15" hidden="false" customHeight="false" outlineLevel="0" collapsed="false">
      <c r="A333" s="7"/>
      <c r="B333" s="40"/>
      <c r="C333" s="7"/>
      <c r="D333" s="8" t="str">
        <f aca="false">IF($A333="","",IFERROR(INDEX(Customers!$B$6:$B$205,MATCH($C333,Customers!$A$6:$A$205,0)),"Unknown customer"))</f>
        <v/>
      </c>
      <c r="E333" s="39" t="str">
        <f aca="false">IF($A333="","",IFERROR(IF(INDEX(Customers!$G$6:$G$205,MATCH($C333,Customers!$A$6:$A$205,0))="",Setup!$B$26,INDEX(Customers!$G$6:$G$205,MATCH($C333,Customers!$A$6:$A$205,0))),Setup!$B$26))</f>
        <v/>
      </c>
      <c r="F333" s="41" t="str">
        <f aca="false">IF(OR($A333="",$B333=""),"",$B333+$E333)</f>
        <v/>
      </c>
      <c r="G333" s="38" t="str">
        <f aca="false">IF($A333="","",SUMIFS('Line Items'!$E$6:$E$1505,'Line Items'!$A$6:$A$1505,$A333))</f>
        <v/>
      </c>
      <c r="H333" s="42"/>
      <c r="I333" s="38" t="str">
        <f aca="false">IF($A333="","",ROUND((G333-N(H333))*Setup!$B$28,2))</f>
        <v/>
      </c>
      <c r="J333" s="38" t="str">
        <f aca="false">IF($A333="","",G333-N(H333)+I333)</f>
        <v/>
      </c>
      <c r="K333" s="38" t="str">
        <f aca="false">IF($A333="","",SUMIFS(Payments!$G$6:$G$1005,Payments!$C$6:$C$1005,$A333))</f>
        <v/>
      </c>
      <c r="L333" s="38" t="str">
        <f aca="false">IF($A333="","",ROUND(J333-K333,2))</f>
        <v/>
      </c>
      <c r="M333" s="39" t="str">
        <f aca="true">IF($A333="","",IF(OR(L333&lt;=0,F333=""),0,MAX(0,TODAY()-F333)))</f>
        <v/>
      </c>
      <c r="N333" s="8" t="str">
        <f aca="false">IF($A333="","",IF(J333&lt;=0,"Draft",IF(L333&lt;=0,"Paid",IF(M333&gt;0,"Overdue",IF(K333&gt;0,"Part-Paid","Unpaid")))))</f>
        <v/>
      </c>
      <c r="O333" s="7"/>
    </row>
    <row r="334" customFormat="false" ht="15" hidden="false" customHeight="false" outlineLevel="0" collapsed="false">
      <c r="A334" s="7"/>
      <c r="B334" s="40"/>
      <c r="C334" s="7"/>
      <c r="D334" s="8" t="str">
        <f aca="false">IF($A334="","",IFERROR(INDEX(Customers!$B$6:$B$205,MATCH($C334,Customers!$A$6:$A$205,0)),"Unknown customer"))</f>
        <v/>
      </c>
      <c r="E334" s="39" t="str">
        <f aca="false">IF($A334="","",IFERROR(IF(INDEX(Customers!$G$6:$G$205,MATCH($C334,Customers!$A$6:$A$205,0))="",Setup!$B$26,INDEX(Customers!$G$6:$G$205,MATCH($C334,Customers!$A$6:$A$205,0))),Setup!$B$26))</f>
        <v/>
      </c>
      <c r="F334" s="41" t="str">
        <f aca="false">IF(OR($A334="",$B334=""),"",$B334+$E334)</f>
        <v/>
      </c>
      <c r="G334" s="38" t="str">
        <f aca="false">IF($A334="","",SUMIFS('Line Items'!$E$6:$E$1505,'Line Items'!$A$6:$A$1505,$A334))</f>
        <v/>
      </c>
      <c r="H334" s="42"/>
      <c r="I334" s="38" t="str">
        <f aca="false">IF($A334="","",ROUND((G334-N(H334))*Setup!$B$28,2))</f>
        <v/>
      </c>
      <c r="J334" s="38" t="str">
        <f aca="false">IF($A334="","",G334-N(H334)+I334)</f>
        <v/>
      </c>
      <c r="K334" s="38" t="str">
        <f aca="false">IF($A334="","",SUMIFS(Payments!$G$6:$G$1005,Payments!$C$6:$C$1005,$A334))</f>
        <v/>
      </c>
      <c r="L334" s="38" t="str">
        <f aca="false">IF($A334="","",ROUND(J334-K334,2))</f>
        <v/>
      </c>
      <c r="M334" s="39" t="str">
        <f aca="true">IF($A334="","",IF(OR(L334&lt;=0,F334=""),0,MAX(0,TODAY()-F334)))</f>
        <v/>
      </c>
      <c r="N334" s="8" t="str">
        <f aca="false">IF($A334="","",IF(J334&lt;=0,"Draft",IF(L334&lt;=0,"Paid",IF(M334&gt;0,"Overdue",IF(K334&gt;0,"Part-Paid","Unpaid")))))</f>
        <v/>
      </c>
      <c r="O334" s="7"/>
    </row>
    <row r="335" customFormat="false" ht="15" hidden="false" customHeight="false" outlineLevel="0" collapsed="false">
      <c r="A335" s="7"/>
      <c r="B335" s="40"/>
      <c r="C335" s="7"/>
      <c r="D335" s="8" t="str">
        <f aca="false">IF($A335="","",IFERROR(INDEX(Customers!$B$6:$B$205,MATCH($C335,Customers!$A$6:$A$205,0)),"Unknown customer"))</f>
        <v/>
      </c>
      <c r="E335" s="39" t="str">
        <f aca="false">IF($A335="","",IFERROR(IF(INDEX(Customers!$G$6:$G$205,MATCH($C335,Customers!$A$6:$A$205,0))="",Setup!$B$26,INDEX(Customers!$G$6:$G$205,MATCH($C335,Customers!$A$6:$A$205,0))),Setup!$B$26))</f>
        <v/>
      </c>
      <c r="F335" s="41" t="str">
        <f aca="false">IF(OR($A335="",$B335=""),"",$B335+$E335)</f>
        <v/>
      </c>
      <c r="G335" s="38" t="str">
        <f aca="false">IF($A335="","",SUMIFS('Line Items'!$E$6:$E$1505,'Line Items'!$A$6:$A$1505,$A335))</f>
        <v/>
      </c>
      <c r="H335" s="42"/>
      <c r="I335" s="38" t="str">
        <f aca="false">IF($A335="","",ROUND((G335-N(H335))*Setup!$B$28,2))</f>
        <v/>
      </c>
      <c r="J335" s="38" t="str">
        <f aca="false">IF($A335="","",G335-N(H335)+I335)</f>
        <v/>
      </c>
      <c r="K335" s="38" t="str">
        <f aca="false">IF($A335="","",SUMIFS(Payments!$G$6:$G$1005,Payments!$C$6:$C$1005,$A335))</f>
        <v/>
      </c>
      <c r="L335" s="38" t="str">
        <f aca="false">IF($A335="","",ROUND(J335-K335,2))</f>
        <v/>
      </c>
      <c r="M335" s="39" t="str">
        <f aca="true">IF($A335="","",IF(OR(L335&lt;=0,F335=""),0,MAX(0,TODAY()-F335)))</f>
        <v/>
      </c>
      <c r="N335" s="8" t="str">
        <f aca="false">IF($A335="","",IF(J335&lt;=0,"Draft",IF(L335&lt;=0,"Paid",IF(M335&gt;0,"Overdue",IF(K335&gt;0,"Part-Paid","Unpaid")))))</f>
        <v/>
      </c>
      <c r="O335" s="7"/>
    </row>
    <row r="336" customFormat="false" ht="15" hidden="false" customHeight="false" outlineLevel="0" collapsed="false">
      <c r="A336" s="7"/>
      <c r="B336" s="40"/>
      <c r="C336" s="7"/>
      <c r="D336" s="8" t="str">
        <f aca="false">IF($A336="","",IFERROR(INDEX(Customers!$B$6:$B$205,MATCH($C336,Customers!$A$6:$A$205,0)),"Unknown customer"))</f>
        <v/>
      </c>
      <c r="E336" s="39" t="str">
        <f aca="false">IF($A336="","",IFERROR(IF(INDEX(Customers!$G$6:$G$205,MATCH($C336,Customers!$A$6:$A$205,0))="",Setup!$B$26,INDEX(Customers!$G$6:$G$205,MATCH($C336,Customers!$A$6:$A$205,0))),Setup!$B$26))</f>
        <v/>
      </c>
      <c r="F336" s="41" t="str">
        <f aca="false">IF(OR($A336="",$B336=""),"",$B336+$E336)</f>
        <v/>
      </c>
      <c r="G336" s="38" t="str">
        <f aca="false">IF($A336="","",SUMIFS('Line Items'!$E$6:$E$1505,'Line Items'!$A$6:$A$1505,$A336))</f>
        <v/>
      </c>
      <c r="H336" s="42"/>
      <c r="I336" s="38" t="str">
        <f aca="false">IF($A336="","",ROUND((G336-N(H336))*Setup!$B$28,2))</f>
        <v/>
      </c>
      <c r="J336" s="38" t="str">
        <f aca="false">IF($A336="","",G336-N(H336)+I336)</f>
        <v/>
      </c>
      <c r="K336" s="38" t="str">
        <f aca="false">IF($A336="","",SUMIFS(Payments!$G$6:$G$1005,Payments!$C$6:$C$1005,$A336))</f>
        <v/>
      </c>
      <c r="L336" s="38" t="str">
        <f aca="false">IF($A336="","",ROUND(J336-K336,2))</f>
        <v/>
      </c>
      <c r="M336" s="39" t="str">
        <f aca="true">IF($A336="","",IF(OR(L336&lt;=0,F336=""),0,MAX(0,TODAY()-F336)))</f>
        <v/>
      </c>
      <c r="N336" s="8" t="str">
        <f aca="false">IF($A336="","",IF(J336&lt;=0,"Draft",IF(L336&lt;=0,"Paid",IF(M336&gt;0,"Overdue",IF(K336&gt;0,"Part-Paid","Unpaid")))))</f>
        <v/>
      </c>
      <c r="O336" s="7"/>
    </row>
    <row r="337" customFormat="false" ht="15" hidden="false" customHeight="false" outlineLevel="0" collapsed="false">
      <c r="A337" s="7"/>
      <c r="B337" s="40"/>
      <c r="C337" s="7"/>
      <c r="D337" s="8" t="str">
        <f aca="false">IF($A337="","",IFERROR(INDEX(Customers!$B$6:$B$205,MATCH($C337,Customers!$A$6:$A$205,0)),"Unknown customer"))</f>
        <v/>
      </c>
      <c r="E337" s="39" t="str">
        <f aca="false">IF($A337="","",IFERROR(IF(INDEX(Customers!$G$6:$G$205,MATCH($C337,Customers!$A$6:$A$205,0))="",Setup!$B$26,INDEX(Customers!$G$6:$G$205,MATCH($C337,Customers!$A$6:$A$205,0))),Setup!$B$26))</f>
        <v/>
      </c>
      <c r="F337" s="41" t="str">
        <f aca="false">IF(OR($A337="",$B337=""),"",$B337+$E337)</f>
        <v/>
      </c>
      <c r="G337" s="38" t="str">
        <f aca="false">IF($A337="","",SUMIFS('Line Items'!$E$6:$E$1505,'Line Items'!$A$6:$A$1505,$A337))</f>
        <v/>
      </c>
      <c r="H337" s="42"/>
      <c r="I337" s="38" t="str">
        <f aca="false">IF($A337="","",ROUND((G337-N(H337))*Setup!$B$28,2))</f>
        <v/>
      </c>
      <c r="J337" s="38" t="str">
        <f aca="false">IF($A337="","",G337-N(H337)+I337)</f>
        <v/>
      </c>
      <c r="K337" s="38" t="str">
        <f aca="false">IF($A337="","",SUMIFS(Payments!$G$6:$G$1005,Payments!$C$6:$C$1005,$A337))</f>
        <v/>
      </c>
      <c r="L337" s="38" t="str">
        <f aca="false">IF($A337="","",ROUND(J337-K337,2))</f>
        <v/>
      </c>
      <c r="M337" s="39" t="str">
        <f aca="true">IF($A337="","",IF(OR(L337&lt;=0,F337=""),0,MAX(0,TODAY()-F337)))</f>
        <v/>
      </c>
      <c r="N337" s="8" t="str">
        <f aca="false">IF($A337="","",IF(J337&lt;=0,"Draft",IF(L337&lt;=0,"Paid",IF(M337&gt;0,"Overdue",IF(K337&gt;0,"Part-Paid","Unpaid")))))</f>
        <v/>
      </c>
      <c r="O337" s="7"/>
    </row>
    <row r="338" customFormat="false" ht="15" hidden="false" customHeight="false" outlineLevel="0" collapsed="false">
      <c r="A338" s="7"/>
      <c r="B338" s="40"/>
      <c r="C338" s="7"/>
      <c r="D338" s="8" t="str">
        <f aca="false">IF($A338="","",IFERROR(INDEX(Customers!$B$6:$B$205,MATCH($C338,Customers!$A$6:$A$205,0)),"Unknown customer"))</f>
        <v/>
      </c>
      <c r="E338" s="39" t="str">
        <f aca="false">IF($A338="","",IFERROR(IF(INDEX(Customers!$G$6:$G$205,MATCH($C338,Customers!$A$6:$A$205,0))="",Setup!$B$26,INDEX(Customers!$G$6:$G$205,MATCH($C338,Customers!$A$6:$A$205,0))),Setup!$B$26))</f>
        <v/>
      </c>
      <c r="F338" s="41" t="str">
        <f aca="false">IF(OR($A338="",$B338=""),"",$B338+$E338)</f>
        <v/>
      </c>
      <c r="G338" s="38" t="str">
        <f aca="false">IF($A338="","",SUMIFS('Line Items'!$E$6:$E$1505,'Line Items'!$A$6:$A$1505,$A338))</f>
        <v/>
      </c>
      <c r="H338" s="42"/>
      <c r="I338" s="38" t="str">
        <f aca="false">IF($A338="","",ROUND((G338-N(H338))*Setup!$B$28,2))</f>
        <v/>
      </c>
      <c r="J338" s="38" t="str">
        <f aca="false">IF($A338="","",G338-N(H338)+I338)</f>
        <v/>
      </c>
      <c r="K338" s="38" t="str">
        <f aca="false">IF($A338="","",SUMIFS(Payments!$G$6:$G$1005,Payments!$C$6:$C$1005,$A338))</f>
        <v/>
      </c>
      <c r="L338" s="38" t="str">
        <f aca="false">IF($A338="","",ROUND(J338-K338,2))</f>
        <v/>
      </c>
      <c r="M338" s="39" t="str">
        <f aca="true">IF($A338="","",IF(OR(L338&lt;=0,F338=""),0,MAX(0,TODAY()-F338)))</f>
        <v/>
      </c>
      <c r="N338" s="8" t="str">
        <f aca="false">IF($A338="","",IF(J338&lt;=0,"Draft",IF(L338&lt;=0,"Paid",IF(M338&gt;0,"Overdue",IF(K338&gt;0,"Part-Paid","Unpaid")))))</f>
        <v/>
      </c>
      <c r="O338" s="7"/>
    </row>
    <row r="339" customFormat="false" ht="15" hidden="false" customHeight="false" outlineLevel="0" collapsed="false">
      <c r="A339" s="7"/>
      <c r="B339" s="40"/>
      <c r="C339" s="7"/>
      <c r="D339" s="8" t="str">
        <f aca="false">IF($A339="","",IFERROR(INDEX(Customers!$B$6:$B$205,MATCH($C339,Customers!$A$6:$A$205,0)),"Unknown customer"))</f>
        <v/>
      </c>
      <c r="E339" s="39" t="str">
        <f aca="false">IF($A339="","",IFERROR(IF(INDEX(Customers!$G$6:$G$205,MATCH($C339,Customers!$A$6:$A$205,0))="",Setup!$B$26,INDEX(Customers!$G$6:$G$205,MATCH($C339,Customers!$A$6:$A$205,0))),Setup!$B$26))</f>
        <v/>
      </c>
      <c r="F339" s="41" t="str">
        <f aca="false">IF(OR($A339="",$B339=""),"",$B339+$E339)</f>
        <v/>
      </c>
      <c r="G339" s="38" t="str">
        <f aca="false">IF($A339="","",SUMIFS('Line Items'!$E$6:$E$1505,'Line Items'!$A$6:$A$1505,$A339))</f>
        <v/>
      </c>
      <c r="H339" s="42"/>
      <c r="I339" s="38" t="str">
        <f aca="false">IF($A339="","",ROUND((G339-N(H339))*Setup!$B$28,2))</f>
        <v/>
      </c>
      <c r="J339" s="38" t="str">
        <f aca="false">IF($A339="","",G339-N(H339)+I339)</f>
        <v/>
      </c>
      <c r="K339" s="38" t="str">
        <f aca="false">IF($A339="","",SUMIFS(Payments!$G$6:$G$1005,Payments!$C$6:$C$1005,$A339))</f>
        <v/>
      </c>
      <c r="L339" s="38" t="str">
        <f aca="false">IF($A339="","",ROUND(J339-K339,2))</f>
        <v/>
      </c>
      <c r="M339" s="39" t="str">
        <f aca="true">IF($A339="","",IF(OR(L339&lt;=0,F339=""),0,MAX(0,TODAY()-F339)))</f>
        <v/>
      </c>
      <c r="N339" s="8" t="str">
        <f aca="false">IF($A339="","",IF(J339&lt;=0,"Draft",IF(L339&lt;=0,"Paid",IF(M339&gt;0,"Overdue",IF(K339&gt;0,"Part-Paid","Unpaid")))))</f>
        <v/>
      </c>
      <c r="O339" s="7"/>
    </row>
    <row r="340" customFormat="false" ht="15" hidden="false" customHeight="false" outlineLevel="0" collapsed="false">
      <c r="A340" s="7"/>
      <c r="B340" s="40"/>
      <c r="C340" s="7"/>
      <c r="D340" s="8" t="str">
        <f aca="false">IF($A340="","",IFERROR(INDEX(Customers!$B$6:$B$205,MATCH($C340,Customers!$A$6:$A$205,0)),"Unknown customer"))</f>
        <v/>
      </c>
      <c r="E340" s="39" t="str">
        <f aca="false">IF($A340="","",IFERROR(IF(INDEX(Customers!$G$6:$G$205,MATCH($C340,Customers!$A$6:$A$205,0))="",Setup!$B$26,INDEX(Customers!$G$6:$G$205,MATCH($C340,Customers!$A$6:$A$205,0))),Setup!$B$26))</f>
        <v/>
      </c>
      <c r="F340" s="41" t="str">
        <f aca="false">IF(OR($A340="",$B340=""),"",$B340+$E340)</f>
        <v/>
      </c>
      <c r="G340" s="38" t="str">
        <f aca="false">IF($A340="","",SUMIFS('Line Items'!$E$6:$E$1505,'Line Items'!$A$6:$A$1505,$A340))</f>
        <v/>
      </c>
      <c r="H340" s="42"/>
      <c r="I340" s="38" t="str">
        <f aca="false">IF($A340="","",ROUND((G340-N(H340))*Setup!$B$28,2))</f>
        <v/>
      </c>
      <c r="J340" s="38" t="str">
        <f aca="false">IF($A340="","",G340-N(H340)+I340)</f>
        <v/>
      </c>
      <c r="K340" s="38" t="str">
        <f aca="false">IF($A340="","",SUMIFS(Payments!$G$6:$G$1005,Payments!$C$6:$C$1005,$A340))</f>
        <v/>
      </c>
      <c r="L340" s="38" t="str">
        <f aca="false">IF($A340="","",ROUND(J340-K340,2))</f>
        <v/>
      </c>
      <c r="M340" s="39" t="str">
        <f aca="true">IF($A340="","",IF(OR(L340&lt;=0,F340=""),0,MAX(0,TODAY()-F340)))</f>
        <v/>
      </c>
      <c r="N340" s="8" t="str">
        <f aca="false">IF($A340="","",IF(J340&lt;=0,"Draft",IF(L340&lt;=0,"Paid",IF(M340&gt;0,"Overdue",IF(K340&gt;0,"Part-Paid","Unpaid")))))</f>
        <v/>
      </c>
      <c r="O340" s="7"/>
    </row>
    <row r="341" customFormat="false" ht="15" hidden="false" customHeight="false" outlineLevel="0" collapsed="false">
      <c r="A341" s="7"/>
      <c r="B341" s="40"/>
      <c r="C341" s="7"/>
      <c r="D341" s="8" t="str">
        <f aca="false">IF($A341="","",IFERROR(INDEX(Customers!$B$6:$B$205,MATCH($C341,Customers!$A$6:$A$205,0)),"Unknown customer"))</f>
        <v/>
      </c>
      <c r="E341" s="39" t="str">
        <f aca="false">IF($A341="","",IFERROR(IF(INDEX(Customers!$G$6:$G$205,MATCH($C341,Customers!$A$6:$A$205,0))="",Setup!$B$26,INDEX(Customers!$G$6:$G$205,MATCH($C341,Customers!$A$6:$A$205,0))),Setup!$B$26))</f>
        <v/>
      </c>
      <c r="F341" s="41" t="str">
        <f aca="false">IF(OR($A341="",$B341=""),"",$B341+$E341)</f>
        <v/>
      </c>
      <c r="G341" s="38" t="str">
        <f aca="false">IF($A341="","",SUMIFS('Line Items'!$E$6:$E$1505,'Line Items'!$A$6:$A$1505,$A341))</f>
        <v/>
      </c>
      <c r="H341" s="42"/>
      <c r="I341" s="38" t="str">
        <f aca="false">IF($A341="","",ROUND((G341-N(H341))*Setup!$B$28,2))</f>
        <v/>
      </c>
      <c r="J341" s="38" t="str">
        <f aca="false">IF($A341="","",G341-N(H341)+I341)</f>
        <v/>
      </c>
      <c r="K341" s="38" t="str">
        <f aca="false">IF($A341="","",SUMIFS(Payments!$G$6:$G$1005,Payments!$C$6:$C$1005,$A341))</f>
        <v/>
      </c>
      <c r="L341" s="38" t="str">
        <f aca="false">IF($A341="","",ROUND(J341-K341,2))</f>
        <v/>
      </c>
      <c r="M341" s="39" t="str">
        <f aca="true">IF($A341="","",IF(OR(L341&lt;=0,F341=""),0,MAX(0,TODAY()-F341)))</f>
        <v/>
      </c>
      <c r="N341" s="8" t="str">
        <f aca="false">IF($A341="","",IF(J341&lt;=0,"Draft",IF(L341&lt;=0,"Paid",IF(M341&gt;0,"Overdue",IF(K341&gt;0,"Part-Paid","Unpaid")))))</f>
        <v/>
      </c>
      <c r="O341" s="7"/>
    </row>
    <row r="342" customFormat="false" ht="15" hidden="false" customHeight="false" outlineLevel="0" collapsed="false">
      <c r="A342" s="7"/>
      <c r="B342" s="40"/>
      <c r="C342" s="7"/>
      <c r="D342" s="8" t="str">
        <f aca="false">IF($A342="","",IFERROR(INDEX(Customers!$B$6:$B$205,MATCH($C342,Customers!$A$6:$A$205,0)),"Unknown customer"))</f>
        <v/>
      </c>
      <c r="E342" s="39" t="str">
        <f aca="false">IF($A342="","",IFERROR(IF(INDEX(Customers!$G$6:$G$205,MATCH($C342,Customers!$A$6:$A$205,0))="",Setup!$B$26,INDEX(Customers!$G$6:$G$205,MATCH($C342,Customers!$A$6:$A$205,0))),Setup!$B$26))</f>
        <v/>
      </c>
      <c r="F342" s="41" t="str">
        <f aca="false">IF(OR($A342="",$B342=""),"",$B342+$E342)</f>
        <v/>
      </c>
      <c r="G342" s="38" t="str">
        <f aca="false">IF($A342="","",SUMIFS('Line Items'!$E$6:$E$1505,'Line Items'!$A$6:$A$1505,$A342))</f>
        <v/>
      </c>
      <c r="H342" s="42"/>
      <c r="I342" s="38" t="str">
        <f aca="false">IF($A342="","",ROUND((G342-N(H342))*Setup!$B$28,2))</f>
        <v/>
      </c>
      <c r="J342" s="38" t="str">
        <f aca="false">IF($A342="","",G342-N(H342)+I342)</f>
        <v/>
      </c>
      <c r="K342" s="38" t="str">
        <f aca="false">IF($A342="","",SUMIFS(Payments!$G$6:$G$1005,Payments!$C$6:$C$1005,$A342))</f>
        <v/>
      </c>
      <c r="L342" s="38" t="str">
        <f aca="false">IF($A342="","",ROUND(J342-K342,2))</f>
        <v/>
      </c>
      <c r="M342" s="39" t="str">
        <f aca="true">IF($A342="","",IF(OR(L342&lt;=0,F342=""),0,MAX(0,TODAY()-F342)))</f>
        <v/>
      </c>
      <c r="N342" s="8" t="str">
        <f aca="false">IF($A342="","",IF(J342&lt;=0,"Draft",IF(L342&lt;=0,"Paid",IF(M342&gt;0,"Overdue",IF(K342&gt;0,"Part-Paid","Unpaid")))))</f>
        <v/>
      </c>
      <c r="O342" s="7"/>
    </row>
    <row r="343" customFormat="false" ht="15" hidden="false" customHeight="false" outlineLevel="0" collapsed="false">
      <c r="A343" s="7"/>
      <c r="B343" s="40"/>
      <c r="C343" s="7"/>
      <c r="D343" s="8" t="str">
        <f aca="false">IF($A343="","",IFERROR(INDEX(Customers!$B$6:$B$205,MATCH($C343,Customers!$A$6:$A$205,0)),"Unknown customer"))</f>
        <v/>
      </c>
      <c r="E343" s="39" t="str">
        <f aca="false">IF($A343="","",IFERROR(IF(INDEX(Customers!$G$6:$G$205,MATCH($C343,Customers!$A$6:$A$205,0))="",Setup!$B$26,INDEX(Customers!$G$6:$G$205,MATCH($C343,Customers!$A$6:$A$205,0))),Setup!$B$26))</f>
        <v/>
      </c>
      <c r="F343" s="41" t="str">
        <f aca="false">IF(OR($A343="",$B343=""),"",$B343+$E343)</f>
        <v/>
      </c>
      <c r="G343" s="38" t="str">
        <f aca="false">IF($A343="","",SUMIFS('Line Items'!$E$6:$E$1505,'Line Items'!$A$6:$A$1505,$A343))</f>
        <v/>
      </c>
      <c r="H343" s="42"/>
      <c r="I343" s="38" t="str">
        <f aca="false">IF($A343="","",ROUND((G343-N(H343))*Setup!$B$28,2))</f>
        <v/>
      </c>
      <c r="J343" s="38" t="str">
        <f aca="false">IF($A343="","",G343-N(H343)+I343)</f>
        <v/>
      </c>
      <c r="K343" s="38" t="str">
        <f aca="false">IF($A343="","",SUMIFS(Payments!$G$6:$G$1005,Payments!$C$6:$C$1005,$A343))</f>
        <v/>
      </c>
      <c r="L343" s="38" t="str">
        <f aca="false">IF($A343="","",ROUND(J343-K343,2))</f>
        <v/>
      </c>
      <c r="M343" s="39" t="str">
        <f aca="true">IF($A343="","",IF(OR(L343&lt;=0,F343=""),0,MAX(0,TODAY()-F343)))</f>
        <v/>
      </c>
      <c r="N343" s="8" t="str">
        <f aca="false">IF($A343="","",IF(J343&lt;=0,"Draft",IF(L343&lt;=0,"Paid",IF(M343&gt;0,"Overdue",IF(K343&gt;0,"Part-Paid","Unpaid")))))</f>
        <v/>
      </c>
      <c r="O343" s="7"/>
    </row>
    <row r="344" customFormat="false" ht="15" hidden="false" customHeight="false" outlineLevel="0" collapsed="false">
      <c r="A344" s="7"/>
      <c r="B344" s="40"/>
      <c r="C344" s="7"/>
      <c r="D344" s="8" t="str">
        <f aca="false">IF($A344="","",IFERROR(INDEX(Customers!$B$6:$B$205,MATCH($C344,Customers!$A$6:$A$205,0)),"Unknown customer"))</f>
        <v/>
      </c>
      <c r="E344" s="39" t="str">
        <f aca="false">IF($A344="","",IFERROR(IF(INDEX(Customers!$G$6:$G$205,MATCH($C344,Customers!$A$6:$A$205,0))="",Setup!$B$26,INDEX(Customers!$G$6:$G$205,MATCH($C344,Customers!$A$6:$A$205,0))),Setup!$B$26))</f>
        <v/>
      </c>
      <c r="F344" s="41" t="str">
        <f aca="false">IF(OR($A344="",$B344=""),"",$B344+$E344)</f>
        <v/>
      </c>
      <c r="G344" s="38" t="str">
        <f aca="false">IF($A344="","",SUMIFS('Line Items'!$E$6:$E$1505,'Line Items'!$A$6:$A$1505,$A344))</f>
        <v/>
      </c>
      <c r="H344" s="42"/>
      <c r="I344" s="38" t="str">
        <f aca="false">IF($A344="","",ROUND((G344-N(H344))*Setup!$B$28,2))</f>
        <v/>
      </c>
      <c r="J344" s="38" t="str">
        <f aca="false">IF($A344="","",G344-N(H344)+I344)</f>
        <v/>
      </c>
      <c r="K344" s="38" t="str">
        <f aca="false">IF($A344="","",SUMIFS(Payments!$G$6:$G$1005,Payments!$C$6:$C$1005,$A344))</f>
        <v/>
      </c>
      <c r="L344" s="38" t="str">
        <f aca="false">IF($A344="","",ROUND(J344-K344,2))</f>
        <v/>
      </c>
      <c r="M344" s="39" t="str">
        <f aca="true">IF($A344="","",IF(OR(L344&lt;=0,F344=""),0,MAX(0,TODAY()-F344)))</f>
        <v/>
      </c>
      <c r="N344" s="8" t="str">
        <f aca="false">IF($A344="","",IF(J344&lt;=0,"Draft",IF(L344&lt;=0,"Paid",IF(M344&gt;0,"Overdue",IF(K344&gt;0,"Part-Paid","Unpaid")))))</f>
        <v/>
      </c>
      <c r="O344" s="7"/>
    </row>
    <row r="345" customFormat="false" ht="15" hidden="false" customHeight="false" outlineLevel="0" collapsed="false">
      <c r="A345" s="7"/>
      <c r="B345" s="40"/>
      <c r="C345" s="7"/>
      <c r="D345" s="8" t="str">
        <f aca="false">IF($A345="","",IFERROR(INDEX(Customers!$B$6:$B$205,MATCH($C345,Customers!$A$6:$A$205,0)),"Unknown customer"))</f>
        <v/>
      </c>
      <c r="E345" s="39" t="str">
        <f aca="false">IF($A345="","",IFERROR(IF(INDEX(Customers!$G$6:$G$205,MATCH($C345,Customers!$A$6:$A$205,0))="",Setup!$B$26,INDEX(Customers!$G$6:$G$205,MATCH($C345,Customers!$A$6:$A$205,0))),Setup!$B$26))</f>
        <v/>
      </c>
      <c r="F345" s="41" t="str">
        <f aca="false">IF(OR($A345="",$B345=""),"",$B345+$E345)</f>
        <v/>
      </c>
      <c r="G345" s="38" t="str">
        <f aca="false">IF($A345="","",SUMIFS('Line Items'!$E$6:$E$1505,'Line Items'!$A$6:$A$1505,$A345))</f>
        <v/>
      </c>
      <c r="H345" s="42"/>
      <c r="I345" s="38" t="str">
        <f aca="false">IF($A345="","",ROUND((G345-N(H345))*Setup!$B$28,2))</f>
        <v/>
      </c>
      <c r="J345" s="38" t="str">
        <f aca="false">IF($A345="","",G345-N(H345)+I345)</f>
        <v/>
      </c>
      <c r="K345" s="38" t="str">
        <f aca="false">IF($A345="","",SUMIFS(Payments!$G$6:$G$1005,Payments!$C$6:$C$1005,$A345))</f>
        <v/>
      </c>
      <c r="L345" s="38" t="str">
        <f aca="false">IF($A345="","",ROUND(J345-K345,2))</f>
        <v/>
      </c>
      <c r="M345" s="39" t="str">
        <f aca="true">IF($A345="","",IF(OR(L345&lt;=0,F345=""),0,MAX(0,TODAY()-F345)))</f>
        <v/>
      </c>
      <c r="N345" s="8" t="str">
        <f aca="false">IF($A345="","",IF(J345&lt;=0,"Draft",IF(L345&lt;=0,"Paid",IF(M345&gt;0,"Overdue",IF(K345&gt;0,"Part-Paid","Unpaid")))))</f>
        <v/>
      </c>
      <c r="O345" s="7"/>
    </row>
    <row r="346" customFormat="false" ht="15" hidden="false" customHeight="false" outlineLevel="0" collapsed="false">
      <c r="A346" s="7"/>
      <c r="B346" s="40"/>
      <c r="C346" s="7"/>
      <c r="D346" s="8" t="str">
        <f aca="false">IF($A346="","",IFERROR(INDEX(Customers!$B$6:$B$205,MATCH($C346,Customers!$A$6:$A$205,0)),"Unknown customer"))</f>
        <v/>
      </c>
      <c r="E346" s="39" t="str">
        <f aca="false">IF($A346="","",IFERROR(IF(INDEX(Customers!$G$6:$G$205,MATCH($C346,Customers!$A$6:$A$205,0))="",Setup!$B$26,INDEX(Customers!$G$6:$G$205,MATCH($C346,Customers!$A$6:$A$205,0))),Setup!$B$26))</f>
        <v/>
      </c>
      <c r="F346" s="41" t="str">
        <f aca="false">IF(OR($A346="",$B346=""),"",$B346+$E346)</f>
        <v/>
      </c>
      <c r="G346" s="38" t="str">
        <f aca="false">IF($A346="","",SUMIFS('Line Items'!$E$6:$E$1505,'Line Items'!$A$6:$A$1505,$A346))</f>
        <v/>
      </c>
      <c r="H346" s="42"/>
      <c r="I346" s="38" t="str">
        <f aca="false">IF($A346="","",ROUND((G346-N(H346))*Setup!$B$28,2))</f>
        <v/>
      </c>
      <c r="J346" s="38" t="str">
        <f aca="false">IF($A346="","",G346-N(H346)+I346)</f>
        <v/>
      </c>
      <c r="K346" s="38" t="str">
        <f aca="false">IF($A346="","",SUMIFS(Payments!$G$6:$G$1005,Payments!$C$6:$C$1005,$A346))</f>
        <v/>
      </c>
      <c r="L346" s="38" t="str">
        <f aca="false">IF($A346="","",ROUND(J346-K346,2))</f>
        <v/>
      </c>
      <c r="M346" s="39" t="str">
        <f aca="true">IF($A346="","",IF(OR(L346&lt;=0,F346=""),0,MAX(0,TODAY()-F346)))</f>
        <v/>
      </c>
      <c r="N346" s="8" t="str">
        <f aca="false">IF($A346="","",IF(J346&lt;=0,"Draft",IF(L346&lt;=0,"Paid",IF(M346&gt;0,"Overdue",IF(K346&gt;0,"Part-Paid","Unpaid")))))</f>
        <v/>
      </c>
      <c r="O346" s="7"/>
    </row>
    <row r="347" customFormat="false" ht="15" hidden="false" customHeight="false" outlineLevel="0" collapsed="false">
      <c r="A347" s="7"/>
      <c r="B347" s="40"/>
      <c r="C347" s="7"/>
      <c r="D347" s="8" t="str">
        <f aca="false">IF($A347="","",IFERROR(INDEX(Customers!$B$6:$B$205,MATCH($C347,Customers!$A$6:$A$205,0)),"Unknown customer"))</f>
        <v/>
      </c>
      <c r="E347" s="39" t="str">
        <f aca="false">IF($A347="","",IFERROR(IF(INDEX(Customers!$G$6:$G$205,MATCH($C347,Customers!$A$6:$A$205,0))="",Setup!$B$26,INDEX(Customers!$G$6:$G$205,MATCH($C347,Customers!$A$6:$A$205,0))),Setup!$B$26))</f>
        <v/>
      </c>
      <c r="F347" s="41" t="str">
        <f aca="false">IF(OR($A347="",$B347=""),"",$B347+$E347)</f>
        <v/>
      </c>
      <c r="G347" s="38" t="str">
        <f aca="false">IF($A347="","",SUMIFS('Line Items'!$E$6:$E$1505,'Line Items'!$A$6:$A$1505,$A347))</f>
        <v/>
      </c>
      <c r="H347" s="42"/>
      <c r="I347" s="38" t="str">
        <f aca="false">IF($A347="","",ROUND((G347-N(H347))*Setup!$B$28,2))</f>
        <v/>
      </c>
      <c r="J347" s="38" t="str">
        <f aca="false">IF($A347="","",G347-N(H347)+I347)</f>
        <v/>
      </c>
      <c r="K347" s="38" t="str">
        <f aca="false">IF($A347="","",SUMIFS(Payments!$G$6:$G$1005,Payments!$C$6:$C$1005,$A347))</f>
        <v/>
      </c>
      <c r="L347" s="38" t="str">
        <f aca="false">IF($A347="","",ROUND(J347-K347,2))</f>
        <v/>
      </c>
      <c r="M347" s="39" t="str">
        <f aca="true">IF($A347="","",IF(OR(L347&lt;=0,F347=""),0,MAX(0,TODAY()-F347)))</f>
        <v/>
      </c>
      <c r="N347" s="8" t="str">
        <f aca="false">IF($A347="","",IF(J347&lt;=0,"Draft",IF(L347&lt;=0,"Paid",IF(M347&gt;0,"Overdue",IF(K347&gt;0,"Part-Paid","Unpaid")))))</f>
        <v/>
      </c>
      <c r="O347" s="7"/>
    </row>
    <row r="348" customFormat="false" ht="15" hidden="false" customHeight="false" outlineLevel="0" collapsed="false">
      <c r="A348" s="7"/>
      <c r="B348" s="40"/>
      <c r="C348" s="7"/>
      <c r="D348" s="8" t="str">
        <f aca="false">IF($A348="","",IFERROR(INDEX(Customers!$B$6:$B$205,MATCH($C348,Customers!$A$6:$A$205,0)),"Unknown customer"))</f>
        <v/>
      </c>
      <c r="E348" s="39" t="str">
        <f aca="false">IF($A348="","",IFERROR(IF(INDEX(Customers!$G$6:$G$205,MATCH($C348,Customers!$A$6:$A$205,0))="",Setup!$B$26,INDEX(Customers!$G$6:$G$205,MATCH($C348,Customers!$A$6:$A$205,0))),Setup!$B$26))</f>
        <v/>
      </c>
      <c r="F348" s="41" t="str">
        <f aca="false">IF(OR($A348="",$B348=""),"",$B348+$E348)</f>
        <v/>
      </c>
      <c r="G348" s="38" t="str">
        <f aca="false">IF($A348="","",SUMIFS('Line Items'!$E$6:$E$1505,'Line Items'!$A$6:$A$1505,$A348))</f>
        <v/>
      </c>
      <c r="H348" s="42"/>
      <c r="I348" s="38" t="str">
        <f aca="false">IF($A348="","",ROUND((G348-N(H348))*Setup!$B$28,2))</f>
        <v/>
      </c>
      <c r="J348" s="38" t="str">
        <f aca="false">IF($A348="","",G348-N(H348)+I348)</f>
        <v/>
      </c>
      <c r="K348" s="38" t="str">
        <f aca="false">IF($A348="","",SUMIFS(Payments!$G$6:$G$1005,Payments!$C$6:$C$1005,$A348))</f>
        <v/>
      </c>
      <c r="L348" s="38" t="str">
        <f aca="false">IF($A348="","",ROUND(J348-K348,2))</f>
        <v/>
      </c>
      <c r="M348" s="39" t="str">
        <f aca="true">IF($A348="","",IF(OR(L348&lt;=0,F348=""),0,MAX(0,TODAY()-F348)))</f>
        <v/>
      </c>
      <c r="N348" s="8" t="str">
        <f aca="false">IF($A348="","",IF(J348&lt;=0,"Draft",IF(L348&lt;=0,"Paid",IF(M348&gt;0,"Overdue",IF(K348&gt;0,"Part-Paid","Unpaid")))))</f>
        <v/>
      </c>
      <c r="O348" s="7"/>
    </row>
    <row r="349" customFormat="false" ht="15" hidden="false" customHeight="false" outlineLevel="0" collapsed="false">
      <c r="A349" s="7"/>
      <c r="B349" s="40"/>
      <c r="C349" s="7"/>
      <c r="D349" s="8" t="str">
        <f aca="false">IF($A349="","",IFERROR(INDEX(Customers!$B$6:$B$205,MATCH($C349,Customers!$A$6:$A$205,0)),"Unknown customer"))</f>
        <v/>
      </c>
      <c r="E349" s="39" t="str">
        <f aca="false">IF($A349="","",IFERROR(IF(INDEX(Customers!$G$6:$G$205,MATCH($C349,Customers!$A$6:$A$205,0))="",Setup!$B$26,INDEX(Customers!$G$6:$G$205,MATCH($C349,Customers!$A$6:$A$205,0))),Setup!$B$26))</f>
        <v/>
      </c>
      <c r="F349" s="41" t="str">
        <f aca="false">IF(OR($A349="",$B349=""),"",$B349+$E349)</f>
        <v/>
      </c>
      <c r="G349" s="38" t="str">
        <f aca="false">IF($A349="","",SUMIFS('Line Items'!$E$6:$E$1505,'Line Items'!$A$6:$A$1505,$A349))</f>
        <v/>
      </c>
      <c r="H349" s="42"/>
      <c r="I349" s="38" t="str">
        <f aca="false">IF($A349="","",ROUND((G349-N(H349))*Setup!$B$28,2))</f>
        <v/>
      </c>
      <c r="J349" s="38" t="str">
        <f aca="false">IF($A349="","",G349-N(H349)+I349)</f>
        <v/>
      </c>
      <c r="K349" s="38" t="str">
        <f aca="false">IF($A349="","",SUMIFS(Payments!$G$6:$G$1005,Payments!$C$6:$C$1005,$A349))</f>
        <v/>
      </c>
      <c r="L349" s="38" t="str">
        <f aca="false">IF($A349="","",ROUND(J349-K349,2))</f>
        <v/>
      </c>
      <c r="M349" s="39" t="str">
        <f aca="true">IF($A349="","",IF(OR(L349&lt;=0,F349=""),0,MAX(0,TODAY()-F349)))</f>
        <v/>
      </c>
      <c r="N349" s="8" t="str">
        <f aca="false">IF($A349="","",IF(J349&lt;=0,"Draft",IF(L349&lt;=0,"Paid",IF(M349&gt;0,"Overdue",IF(K349&gt;0,"Part-Paid","Unpaid")))))</f>
        <v/>
      </c>
      <c r="O349" s="7"/>
    </row>
    <row r="350" customFormat="false" ht="15" hidden="false" customHeight="false" outlineLevel="0" collapsed="false">
      <c r="A350" s="7"/>
      <c r="B350" s="40"/>
      <c r="C350" s="7"/>
      <c r="D350" s="8" t="str">
        <f aca="false">IF($A350="","",IFERROR(INDEX(Customers!$B$6:$B$205,MATCH($C350,Customers!$A$6:$A$205,0)),"Unknown customer"))</f>
        <v/>
      </c>
      <c r="E350" s="39" t="str">
        <f aca="false">IF($A350="","",IFERROR(IF(INDEX(Customers!$G$6:$G$205,MATCH($C350,Customers!$A$6:$A$205,0))="",Setup!$B$26,INDEX(Customers!$G$6:$G$205,MATCH($C350,Customers!$A$6:$A$205,0))),Setup!$B$26))</f>
        <v/>
      </c>
      <c r="F350" s="41" t="str">
        <f aca="false">IF(OR($A350="",$B350=""),"",$B350+$E350)</f>
        <v/>
      </c>
      <c r="G350" s="38" t="str">
        <f aca="false">IF($A350="","",SUMIFS('Line Items'!$E$6:$E$1505,'Line Items'!$A$6:$A$1505,$A350))</f>
        <v/>
      </c>
      <c r="H350" s="42"/>
      <c r="I350" s="38" t="str">
        <f aca="false">IF($A350="","",ROUND((G350-N(H350))*Setup!$B$28,2))</f>
        <v/>
      </c>
      <c r="J350" s="38" t="str">
        <f aca="false">IF($A350="","",G350-N(H350)+I350)</f>
        <v/>
      </c>
      <c r="K350" s="38" t="str">
        <f aca="false">IF($A350="","",SUMIFS(Payments!$G$6:$G$1005,Payments!$C$6:$C$1005,$A350))</f>
        <v/>
      </c>
      <c r="L350" s="38" t="str">
        <f aca="false">IF($A350="","",ROUND(J350-K350,2))</f>
        <v/>
      </c>
      <c r="M350" s="39" t="str">
        <f aca="true">IF($A350="","",IF(OR(L350&lt;=0,F350=""),0,MAX(0,TODAY()-F350)))</f>
        <v/>
      </c>
      <c r="N350" s="8" t="str">
        <f aca="false">IF($A350="","",IF(J350&lt;=0,"Draft",IF(L350&lt;=0,"Paid",IF(M350&gt;0,"Overdue",IF(K350&gt;0,"Part-Paid","Unpaid")))))</f>
        <v/>
      </c>
      <c r="O350" s="7"/>
    </row>
    <row r="351" customFormat="false" ht="15" hidden="false" customHeight="false" outlineLevel="0" collapsed="false">
      <c r="A351" s="7"/>
      <c r="B351" s="40"/>
      <c r="C351" s="7"/>
      <c r="D351" s="8" t="str">
        <f aca="false">IF($A351="","",IFERROR(INDEX(Customers!$B$6:$B$205,MATCH($C351,Customers!$A$6:$A$205,0)),"Unknown customer"))</f>
        <v/>
      </c>
      <c r="E351" s="39" t="str">
        <f aca="false">IF($A351="","",IFERROR(IF(INDEX(Customers!$G$6:$G$205,MATCH($C351,Customers!$A$6:$A$205,0))="",Setup!$B$26,INDEX(Customers!$G$6:$G$205,MATCH($C351,Customers!$A$6:$A$205,0))),Setup!$B$26))</f>
        <v/>
      </c>
      <c r="F351" s="41" t="str">
        <f aca="false">IF(OR($A351="",$B351=""),"",$B351+$E351)</f>
        <v/>
      </c>
      <c r="G351" s="38" t="str">
        <f aca="false">IF($A351="","",SUMIFS('Line Items'!$E$6:$E$1505,'Line Items'!$A$6:$A$1505,$A351))</f>
        <v/>
      </c>
      <c r="H351" s="42"/>
      <c r="I351" s="38" t="str">
        <f aca="false">IF($A351="","",ROUND((G351-N(H351))*Setup!$B$28,2))</f>
        <v/>
      </c>
      <c r="J351" s="38" t="str">
        <f aca="false">IF($A351="","",G351-N(H351)+I351)</f>
        <v/>
      </c>
      <c r="K351" s="38" t="str">
        <f aca="false">IF($A351="","",SUMIFS(Payments!$G$6:$G$1005,Payments!$C$6:$C$1005,$A351))</f>
        <v/>
      </c>
      <c r="L351" s="38" t="str">
        <f aca="false">IF($A351="","",ROUND(J351-K351,2))</f>
        <v/>
      </c>
      <c r="M351" s="39" t="str">
        <f aca="true">IF($A351="","",IF(OR(L351&lt;=0,F351=""),0,MAX(0,TODAY()-F351)))</f>
        <v/>
      </c>
      <c r="N351" s="8" t="str">
        <f aca="false">IF($A351="","",IF(J351&lt;=0,"Draft",IF(L351&lt;=0,"Paid",IF(M351&gt;0,"Overdue",IF(K351&gt;0,"Part-Paid","Unpaid")))))</f>
        <v/>
      </c>
      <c r="O351" s="7"/>
    </row>
    <row r="352" customFormat="false" ht="15" hidden="false" customHeight="false" outlineLevel="0" collapsed="false">
      <c r="A352" s="7"/>
      <c r="B352" s="40"/>
      <c r="C352" s="7"/>
      <c r="D352" s="8" t="str">
        <f aca="false">IF($A352="","",IFERROR(INDEX(Customers!$B$6:$B$205,MATCH($C352,Customers!$A$6:$A$205,0)),"Unknown customer"))</f>
        <v/>
      </c>
      <c r="E352" s="39" t="str">
        <f aca="false">IF($A352="","",IFERROR(IF(INDEX(Customers!$G$6:$G$205,MATCH($C352,Customers!$A$6:$A$205,0))="",Setup!$B$26,INDEX(Customers!$G$6:$G$205,MATCH($C352,Customers!$A$6:$A$205,0))),Setup!$B$26))</f>
        <v/>
      </c>
      <c r="F352" s="41" t="str">
        <f aca="false">IF(OR($A352="",$B352=""),"",$B352+$E352)</f>
        <v/>
      </c>
      <c r="G352" s="38" t="str">
        <f aca="false">IF($A352="","",SUMIFS('Line Items'!$E$6:$E$1505,'Line Items'!$A$6:$A$1505,$A352))</f>
        <v/>
      </c>
      <c r="H352" s="42"/>
      <c r="I352" s="38" t="str">
        <f aca="false">IF($A352="","",ROUND((G352-N(H352))*Setup!$B$28,2))</f>
        <v/>
      </c>
      <c r="J352" s="38" t="str">
        <f aca="false">IF($A352="","",G352-N(H352)+I352)</f>
        <v/>
      </c>
      <c r="K352" s="38" t="str">
        <f aca="false">IF($A352="","",SUMIFS(Payments!$G$6:$G$1005,Payments!$C$6:$C$1005,$A352))</f>
        <v/>
      </c>
      <c r="L352" s="38" t="str">
        <f aca="false">IF($A352="","",ROUND(J352-K352,2))</f>
        <v/>
      </c>
      <c r="M352" s="39" t="str">
        <f aca="true">IF($A352="","",IF(OR(L352&lt;=0,F352=""),0,MAX(0,TODAY()-F352)))</f>
        <v/>
      </c>
      <c r="N352" s="8" t="str">
        <f aca="false">IF($A352="","",IF(J352&lt;=0,"Draft",IF(L352&lt;=0,"Paid",IF(M352&gt;0,"Overdue",IF(K352&gt;0,"Part-Paid","Unpaid")))))</f>
        <v/>
      </c>
      <c r="O352" s="7"/>
    </row>
    <row r="353" customFormat="false" ht="15" hidden="false" customHeight="false" outlineLevel="0" collapsed="false">
      <c r="A353" s="7"/>
      <c r="B353" s="40"/>
      <c r="C353" s="7"/>
      <c r="D353" s="8" t="str">
        <f aca="false">IF($A353="","",IFERROR(INDEX(Customers!$B$6:$B$205,MATCH($C353,Customers!$A$6:$A$205,0)),"Unknown customer"))</f>
        <v/>
      </c>
      <c r="E353" s="39" t="str">
        <f aca="false">IF($A353="","",IFERROR(IF(INDEX(Customers!$G$6:$G$205,MATCH($C353,Customers!$A$6:$A$205,0))="",Setup!$B$26,INDEX(Customers!$G$6:$G$205,MATCH($C353,Customers!$A$6:$A$205,0))),Setup!$B$26))</f>
        <v/>
      </c>
      <c r="F353" s="41" t="str">
        <f aca="false">IF(OR($A353="",$B353=""),"",$B353+$E353)</f>
        <v/>
      </c>
      <c r="G353" s="38" t="str">
        <f aca="false">IF($A353="","",SUMIFS('Line Items'!$E$6:$E$1505,'Line Items'!$A$6:$A$1505,$A353))</f>
        <v/>
      </c>
      <c r="H353" s="42"/>
      <c r="I353" s="38" t="str">
        <f aca="false">IF($A353="","",ROUND((G353-N(H353))*Setup!$B$28,2))</f>
        <v/>
      </c>
      <c r="J353" s="38" t="str">
        <f aca="false">IF($A353="","",G353-N(H353)+I353)</f>
        <v/>
      </c>
      <c r="K353" s="38" t="str">
        <f aca="false">IF($A353="","",SUMIFS(Payments!$G$6:$G$1005,Payments!$C$6:$C$1005,$A353))</f>
        <v/>
      </c>
      <c r="L353" s="38" t="str">
        <f aca="false">IF($A353="","",ROUND(J353-K353,2))</f>
        <v/>
      </c>
      <c r="M353" s="39" t="str">
        <f aca="true">IF($A353="","",IF(OR(L353&lt;=0,F353=""),0,MAX(0,TODAY()-F353)))</f>
        <v/>
      </c>
      <c r="N353" s="8" t="str">
        <f aca="false">IF($A353="","",IF(J353&lt;=0,"Draft",IF(L353&lt;=0,"Paid",IF(M353&gt;0,"Overdue",IF(K353&gt;0,"Part-Paid","Unpaid")))))</f>
        <v/>
      </c>
      <c r="O353" s="7"/>
    </row>
    <row r="354" customFormat="false" ht="15" hidden="false" customHeight="false" outlineLevel="0" collapsed="false">
      <c r="A354" s="7"/>
      <c r="B354" s="40"/>
      <c r="C354" s="7"/>
      <c r="D354" s="8" t="str">
        <f aca="false">IF($A354="","",IFERROR(INDEX(Customers!$B$6:$B$205,MATCH($C354,Customers!$A$6:$A$205,0)),"Unknown customer"))</f>
        <v/>
      </c>
      <c r="E354" s="39" t="str">
        <f aca="false">IF($A354="","",IFERROR(IF(INDEX(Customers!$G$6:$G$205,MATCH($C354,Customers!$A$6:$A$205,0))="",Setup!$B$26,INDEX(Customers!$G$6:$G$205,MATCH($C354,Customers!$A$6:$A$205,0))),Setup!$B$26))</f>
        <v/>
      </c>
      <c r="F354" s="41" t="str">
        <f aca="false">IF(OR($A354="",$B354=""),"",$B354+$E354)</f>
        <v/>
      </c>
      <c r="G354" s="38" t="str">
        <f aca="false">IF($A354="","",SUMIFS('Line Items'!$E$6:$E$1505,'Line Items'!$A$6:$A$1505,$A354))</f>
        <v/>
      </c>
      <c r="H354" s="42"/>
      <c r="I354" s="38" t="str">
        <f aca="false">IF($A354="","",ROUND((G354-N(H354))*Setup!$B$28,2))</f>
        <v/>
      </c>
      <c r="J354" s="38" t="str">
        <f aca="false">IF($A354="","",G354-N(H354)+I354)</f>
        <v/>
      </c>
      <c r="K354" s="38" t="str">
        <f aca="false">IF($A354="","",SUMIFS(Payments!$G$6:$G$1005,Payments!$C$6:$C$1005,$A354))</f>
        <v/>
      </c>
      <c r="L354" s="38" t="str">
        <f aca="false">IF($A354="","",ROUND(J354-K354,2))</f>
        <v/>
      </c>
      <c r="M354" s="39" t="str">
        <f aca="true">IF($A354="","",IF(OR(L354&lt;=0,F354=""),0,MAX(0,TODAY()-F354)))</f>
        <v/>
      </c>
      <c r="N354" s="8" t="str">
        <f aca="false">IF($A354="","",IF(J354&lt;=0,"Draft",IF(L354&lt;=0,"Paid",IF(M354&gt;0,"Overdue",IF(K354&gt;0,"Part-Paid","Unpaid")))))</f>
        <v/>
      </c>
      <c r="O354" s="7"/>
    </row>
    <row r="355" customFormat="false" ht="15" hidden="false" customHeight="false" outlineLevel="0" collapsed="false">
      <c r="A355" s="7"/>
      <c r="B355" s="40"/>
      <c r="C355" s="7"/>
      <c r="D355" s="8" t="str">
        <f aca="false">IF($A355="","",IFERROR(INDEX(Customers!$B$6:$B$205,MATCH($C355,Customers!$A$6:$A$205,0)),"Unknown customer"))</f>
        <v/>
      </c>
      <c r="E355" s="39" t="str">
        <f aca="false">IF($A355="","",IFERROR(IF(INDEX(Customers!$G$6:$G$205,MATCH($C355,Customers!$A$6:$A$205,0))="",Setup!$B$26,INDEX(Customers!$G$6:$G$205,MATCH($C355,Customers!$A$6:$A$205,0))),Setup!$B$26))</f>
        <v/>
      </c>
      <c r="F355" s="41" t="str">
        <f aca="false">IF(OR($A355="",$B355=""),"",$B355+$E355)</f>
        <v/>
      </c>
      <c r="G355" s="38" t="str">
        <f aca="false">IF($A355="","",SUMIFS('Line Items'!$E$6:$E$1505,'Line Items'!$A$6:$A$1505,$A355))</f>
        <v/>
      </c>
      <c r="H355" s="42"/>
      <c r="I355" s="38" t="str">
        <f aca="false">IF($A355="","",ROUND((G355-N(H355))*Setup!$B$28,2))</f>
        <v/>
      </c>
      <c r="J355" s="38" t="str">
        <f aca="false">IF($A355="","",G355-N(H355)+I355)</f>
        <v/>
      </c>
      <c r="K355" s="38" t="str">
        <f aca="false">IF($A355="","",SUMIFS(Payments!$G$6:$G$1005,Payments!$C$6:$C$1005,$A355))</f>
        <v/>
      </c>
      <c r="L355" s="38" t="str">
        <f aca="false">IF($A355="","",ROUND(J355-K355,2))</f>
        <v/>
      </c>
      <c r="M355" s="39" t="str">
        <f aca="true">IF($A355="","",IF(OR(L355&lt;=0,F355=""),0,MAX(0,TODAY()-F355)))</f>
        <v/>
      </c>
      <c r="N355" s="8" t="str">
        <f aca="false">IF($A355="","",IF(J355&lt;=0,"Draft",IF(L355&lt;=0,"Paid",IF(M355&gt;0,"Overdue",IF(K355&gt;0,"Part-Paid","Unpaid")))))</f>
        <v/>
      </c>
      <c r="O355" s="7"/>
    </row>
    <row r="356" customFormat="false" ht="15" hidden="false" customHeight="false" outlineLevel="0" collapsed="false">
      <c r="A356" s="7"/>
      <c r="B356" s="40"/>
      <c r="C356" s="7"/>
      <c r="D356" s="8" t="str">
        <f aca="false">IF($A356="","",IFERROR(INDEX(Customers!$B$6:$B$205,MATCH($C356,Customers!$A$6:$A$205,0)),"Unknown customer"))</f>
        <v/>
      </c>
      <c r="E356" s="39" t="str">
        <f aca="false">IF($A356="","",IFERROR(IF(INDEX(Customers!$G$6:$G$205,MATCH($C356,Customers!$A$6:$A$205,0))="",Setup!$B$26,INDEX(Customers!$G$6:$G$205,MATCH($C356,Customers!$A$6:$A$205,0))),Setup!$B$26))</f>
        <v/>
      </c>
      <c r="F356" s="41" t="str">
        <f aca="false">IF(OR($A356="",$B356=""),"",$B356+$E356)</f>
        <v/>
      </c>
      <c r="G356" s="38" t="str">
        <f aca="false">IF($A356="","",SUMIFS('Line Items'!$E$6:$E$1505,'Line Items'!$A$6:$A$1505,$A356))</f>
        <v/>
      </c>
      <c r="H356" s="42"/>
      <c r="I356" s="38" t="str">
        <f aca="false">IF($A356="","",ROUND((G356-N(H356))*Setup!$B$28,2))</f>
        <v/>
      </c>
      <c r="J356" s="38" t="str">
        <f aca="false">IF($A356="","",G356-N(H356)+I356)</f>
        <v/>
      </c>
      <c r="K356" s="38" t="str">
        <f aca="false">IF($A356="","",SUMIFS(Payments!$G$6:$G$1005,Payments!$C$6:$C$1005,$A356))</f>
        <v/>
      </c>
      <c r="L356" s="38" t="str">
        <f aca="false">IF($A356="","",ROUND(J356-K356,2))</f>
        <v/>
      </c>
      <c r="M356" s="39" t="str">
        <f aca="true">IF($A356="","",IF(OR(L356&lt;=0,F356=""),0,MAX(0,TODAY()-F356)))</f>
        <v/>
      </c>
      <c r="N356" s="8" t="str">
        <f aca="false">IF($A356="","",IF(J356&lt;=0,"Draft",IF(L356&lt;=0,"Paid",IF(M356&gt;0,"Overdue",IF(K356&gt;0,"Part-Paid","Unpaid")))))</f>
        <v/>
      </c>
      <c r="O356" s="7"/>
    </row>
    <row r="357" customFormat="false" ht="15" hidden="false" customHeight="false" outlineLevel="0" collapsed="false">
      <c r="A357" s="7"/>
      <c r="B357" s="40"/>
      <c r="C357" s="7"/>
      <c r="D357" s="8" t="str">
        <f aca="false">IF($A357="","",IFERROR(INDEX(Customers!$B$6:$B$205,MATCH($C357,Customers!$A$6:$A$205,0)),"Unknown customer"))</f>
        <v/>
      </c>
      <c r="E357" s="39" t="str">
        <f aca="false">IF($A357="","",IFERROR(IF(INDEX(Customers!$G$6:$G$205,MATCH($C357,Customers!$A$6:$A$205,0))="",Setup!$B$26,INDEX(Customers!$G$6:$G$205,MATCH($C357,Customers!$A$6:$A$205,0))),Setup!$B$26))</f>
        <v/>
      </c>
      <c r="F357" s="41" t="str">
        <f aca="false">IF(OR($A357="",$B357=""),"",$B357+$E357)</f>
        <v/>
      </c>
      <c r="G357" s="38" t="str">
        <f aca="false">IF($A357="","",SUMIFS('Line Items'!$E$6:$E$1505,'Line Items'!$A$6:$A$1505,$A357))</f>
        <v/>
      </c>
      <c r="H357" s="42"/>
      <c r="I357" s="38" t="str">
        <f aca="false">IF($A357="","",ROUND((G357-N(H357))*Setup!$B$28,2))</f>
        <v/>
      </c>
      <c r="J357" s="38" t="str">
        <f aca="false">IF($A357="","",G357-N(H357)+I357)</f>
        <v/>
      </c>
      <c r="K357" s="38" t="str">
        <f aca="false">IF($A357="","",SUMIFS(Payments!$G$6:$G$1005,Payments!$C$6:$C$1005,$A357))</f>
        <v/>
      </c>
      <c r="L357" s="38" t="str">
        <f aca="false">IF($A357="","",ROUND(J357-K357,2))</f>
        <v/>
      </c>
      <c r="M357" s="39" t="str">
        <f aca="true">IF($A357="","",IF(OR(L357&lt;=0,F357=""),0,MAX(0,TODAY()-F357)))</f>
        <v/>
      </c>
      <c r="N357" s="8" t="str">
        <f aca="false">IF($A357="","",IF(J357&lt;=0,"Draft",IF(L357&lt;=0,"Paid",IF(M357&gt;0,"Overdue",IF(K357&gt;0,"Part-Paid","Unpaid")))))</f>
        <v/>
      </c>
      <c r="O357" s="7"/>
    </row>
    <row r="358" customFormat="false" ht="15" hidden="false" customHeight="false" outlineLevel="0" collapsed="false">
      <c r="A358" s="7"/>
      <c r="B358" s="40"/>
      <c r="C358" s="7"/>
      <c r="D358" s="8" t="str">
        <f aca="false">IF($A358="","",IFERROR(INDEX(Customers!$B$6:$B$205,MATCH($C358,Customers!$A$6:$A$205,0)),"Unknown customer"))</f>
        <v/>
      </c>
      <c r="E358" s="39" t="str">
        <f aca="false">IF($A358="","",IFERROR(IF(INDEX(Customers!$G$6:$G$205,MATCH($C358,Customers!$A$6:$A$205,0))="",Setup!$B$26,INDEX(Customers!$G$6:$G$205,MATCH($C358,Customers!$A$6:$A$205,0))),Setup!$B$26))</f>
        <v/>
      </c>
      <c r="F358" s="41" t="str">
        <f aca="false">IF(OR($A358="",$B358=""),"",$B358+$E358)</f>
        <v/>
      </c>
      <c r="G358" s="38" t="str">
        <f aca="false">IF($A358="","",SUMIFS('Line Items'!$E$6:$E$1505,'Line Items'!$A$6:$A$1505,$A358))</f>
        <v/>
      </c>
      <c r="H358" s="42"/>
      <c r="I358" s="38" t="str">
        <f aca="false">IF($A358="","",ROUND((G358-N(H358))*Setup!$B$28,2))</f>
        <v/>
      </c>
      <c r="J358" s="38" t="str">
        <f aca="false">IF($A358="","",G358-N(H358)+I358)</f>
        <v/>
      </c>
      <c r="K358" s="38" t="str">
        <f aca="false">IF($A358="","",SUMIFS(Payments!$G$6:$G$1005,Payments!$C$6:$C$1005,$A358))</f>
        <v/>
      </c>
      <c r="L358" s="38" t="str">
        <f aca="false">IF($A358="","",ROUND(J358-K358,2))</f>
        <v/>
      </c>
      <c r="M358" s="39" t="str">
        <f aca="true">IF($A358="","",IF(OR(L358&lt;=0,F358=""),0,MAX(0,TODAY()-F358)))</f>
        <v/>
      </c>
      <c r="N358" s="8" t="str">
        <f aca="false">IF($A358="","",IF(J358&lt;=0,"Draft",IF(L358&lt;=0,"Paid",IF(M358&gt;0,"Overdue",IF(K358&gt;0,"Part-Paid","Unpaid")))))</f>
        <v/>
      </c>
      <c r="O358" s="7"/>
    </row>
    <row r="359" customFormat="false" ht="15" hidden="false" customHeight="false" outlineLevel="0" collapsed="false">
      <c r="A359" s="7"/>
      <c r="B359" s="40"/>
      <c r="C359" s="7"/>
      <c r="D359" s="8" t="str">
        <f aca="false">IF($A359="","",IFERROR(INDEX(Customers!$B$6:$B$205,MATCH($C359,Customers!$A$6:$A$205,0)),"Unknown customer"))</f>
        <v/>
      </c>
      <c r="E359" s="39" t="str">
        <f aca="false">IF($A359="","",IFERROR(IF(INDEX(Customers!$G$6:$G$205,MATCH($C359,Customers!$A$6:$A$205,0))="",Setup!$B$26,INDEX(Customers!$G$6:$G$205,MATCH($C359,Customers!$A$6:$A$205,0))),Setup!$B$26))</f>
        <v/>
      </c>
      <c r="F359" s="41" t="str">
        <f aca="false">IF(OR($A359="",$B359=""),"",$B359+$E359)</f>
        <v/>
      </c>
      <c r="G359" s="38" t="str">
        <f aca="false">IF($A359="","",SUMIFS('Line Items'!$E$6:$E$1505,'Line Items'!$A$6:$A$1505,$A359))</f>
        <v/>
      </c>
      <c r="H359" s="42"/>
      <c r="I359" s="38" t="str">
        <f aca="false">IF($A359="","",ROUND((G359-N(H359))*Setup!$B$28,2))</f>
        <v/>
      </c>
      <c r="J359" s="38" t="str">
        <f aca="false">IF($A359="","",G359-N(H359)+I359)</f>
        <v/>
      </c>
      <c r="K359" s="38" t="str">
        <f aca="false">IF($A359="","",SUMIFS(Payments!$G$6:$G$1005,Payments!$C$6:$C$1005,$A359))</f>
        <v/>
      </c>
      <c r="L359" s="38" t="str">
        <f aca="false">IF($A359="","",ROUND(J359-K359,2))</f>
        <v/>
      </c>
      <c r="M359" s="39" t="str">
        <f aca="true">IF($A359="","",IF(OR(L359&lt;=0,F359=""),0,MAX(0,TODAY()-F359)))</f>
        <v/>
      </c>
      <c r="N359" s="8" t="str">
        <f aca="false">IF($A359="","",IF(J359&lt;=0,"Draft",IF(L359&lt;=0,"Paid",IF(M359&gt;0,"Overdue",IF(K359&gt;0,"Part-Paid","Unpaid")))))</f>
        <v/>
      </c>
      <c r="O359" s="7"/>
    </row>
    <row r="360" customFormat="false" ht="15" hidden="false" customHeight="false" outlineLevel="0" collapsed="false">
      <c r="A360" s="7"/>
      <c r="B360" s="40"/>
      <c r="C360" s="7"/>
      <c r="D360" s="8" t="str">
        <f aca="false">IF($A360="","",IFERROR(INDEX(Customers!$B$6:$B$205,MATCH($C360,Customers!$A$6:$A$205,0)),"Unknown customer"))</f>
        <v/>
      </c>
      <c r="E360" s="39" t="str">
        <f aca="false">IF($A360="","",IFERROR(IF(INDEX(Customers!$G$6:$G$205,MATCH($C360,Customers!$A$6:$A$205,0))="",Setup!$B$26,INDEX(Customers!$G$6:$G$205,MATCH($C360,Customers!$A$6:$A$205,0))),Setup!$B$26))</f>
        <v/>
      </c>
      <c r="F360" s="41" t="str">
        <f aca="false">IF(OR($A360="",$B360=""),"",$B360+$E360)</f>
        <v/>
      </c>
      <c r="G360" s="38" t="str">
        <f aca="false">IF($A360="","",SUMIFS('Line Items'!$E$6:$E$1505,'Line Items'!$A$6:$A$1505,$A360))</f>
        <v/>
      </c>
      <c r="H360" s="42"/>
      <c r="I360" s="38" t="str">
        <f aca="false">IF($A360="","",ROUND((G360-N(H360))*Setup!$B$28,2))</f>
        <v/>
      </c>
      <c r="J360" s="38" t="str">
        <f aca="false">IF($A360="","",G360-N(H360)+I360)</f>
        <v/>
      </c>
      <c r="K360" s="38" t="str">
        <f aca="false">IF($A360="","",SUMIFS(Payments!$G$6:$G$1005,Payments!$C$6:$C$1005,$A360))</f>
        <v/>
      </c>
      <c r="L360" s="38" t="str">
        <f aca="false">IF($A360="","",ROUND(J360-K360,2))</f>
        <v/>
      </c>
      <c r="M360" s="39" t="str">
        <f aca="true">IF($A360="","",IF(OR(L360&lt;=0,F360=""),0,MAX(0,TODAY()-F360)))</f>
        <v/>
      </c>
      <c r="N360" s="8" t="str">
        <f aca="false">IF($A360="","",IF(J360&lt;=0,"Draft",IF(L360&lt;=0,"Paid",IF(M360&gt;0,"Overdue",IF(K360&gt;0,"Part-Paid","Unpaid")))))</f>
        <v/>
      </c>
      <c r="O360" s="7"/>
    </row>
    <row r="361" customFormat="false" ht="15" hidden="false" customHeight="false" outlineLevel="0" collapsed="false">
      <c r="A361" s="7"/>
      <c r="B361" s="40"/>
      <c r="C361" s="7"/>
      <c r="D361" s="8" t="str">
        <f aca="false">IF($A361="","",IFERROR(INDEX(Customers!$B$6:$B$205,MATCH($C361,Customers!$A$6:$A$205,0)),"Unknown customer"))</f>
        <v/>
      </c>
      <c r="E361" s="39" t="str">
        <f aca="false">IF($A361="","",IFERROR(IF(INDEX(Customers!$G$6:$G$205,MATCH($C361,Customers!$A$6:$A$205,0))="",Setup!$B$26,INDEX(Customers!$G$6:$G$205,MATCH($C361,Customers!$A$6:$A$205,0))),Setup!$B$26))</f>
        <v/>
      </c>
      <c r="F361" s="41" t="str">
        <f aca="false">IF(OR($A361="",$B361=""),"",$B361+$E361)</f>
        <v/>
      </c>
      <c r="G361" s="38" t="str">
        <f aca="false">IF($A361="","",SUMIFS('Line Items'!$E$6:$E$1505,'Line Items'!$A$6:$A$1505,$A361))</f>
        <v/>
      </c>
      <c r="H361" s="42"/>
      <c r="I361" s="38" t="str">
        <f aca="false">IF($A361="","",ROUND((G361-N(H361))*Setup!$B$28,2))</f>
        <v/>
      </c>
      <c r="J361" s="38" t="str">
        <f aca="false">IF($A361="","",G361-N(H361)+I361)</f>
        <v/>
      </c>
      <c r="K361" s="38" t="str">
        <f aca="false">IF($A361="","",SUMIFS(Payments!$G$6:$G$1005,Payments!$C$6:$C$1005,$A361))</f>
        <v/>
      </c>
      <c r="L361" s="38" t="str">
        <f aca="false">IF($A361="","",ROUND(J361-K361,2))</f>
        <v/>
      </c>
      <c r="M361" s="39" t="str">
        <f aca="true">IF($A361="","",IF(OR(L361&lt;=0,F361=""),0,MAX(0,TODAY()-F361)))</f>
        <v/>
      </c>
      <c r="N361" s="8" t="str">
        <f aca="false">IF($A361="","",IF(J361&lt;=0,"Draft",IF(L361&lt;=0,"Paid",IF(M361&gt;0,"Overdue",IF(K361&gt;0,"Part-Paid","Unpaid")))))</f>
        <v/>
      </c>
      <c r="O361" s="7"/>
    </row>
    <row r="362" customFormat="false" ht="15" hidden="false" customHeight="false" outlineLevel="0" collapsed="false">
      <c r="A362" s="7"/>
      <c r="B362" s="40"/>
      <c r="C362" s="7"/>
      <c r="D362" s="8" t="str">
        <f aca="false">IF($A362="","",IFERROR(INDEX(Customers!$B$6:$B$205,MATCH($C362,Customers!$A$6:$A$205,0)),"Unknown customer"))</f>
        <v/>
      </c>
      <c r="E362" s="39" t="str">
        <f aca="false">IF($A362="","",IFERROR(IF(INDEX(Customers!$G$6:$G$205,MATCH($C362,Customers!$A$6:$A$205,0))="",Setup!$B$26,INDEX(Customers!$G$6:$G$205,MATCH($C362,Customers!$A$6:$A$205,0))),Setup!$B$26))</f>
        <v/>
      </c>
      <c r="F362" s="41" t="str">
        <f aca="false">IF(OR($A362="",$B362=""),"",$B362+$E362)</f>
        <v/>
      </c>
      <c r="G362" s="38" t="str">
        <f aca="false">IF($A362="","",SUMIFS('Line Items'!$E$6:$E$1505,'Line Items'!$A$6:$A$1505,$A362))</f>
        <v/>
      </c>
      <c r="H362" s="42"/>
      <c r="I362" s="38" t="str">
        <f aca="false">IF($A362="","",ROUND((G362-N(H362))*Setup!$B$28,2))</f>
        <v/>
      </c>
      <c r="J362" s="38" t="str">
        <f aca="false">IF($A362="","",G362-N(H362)+I362)</f>
        <v/>
      </c>
      <c r="K362" s="38" t="str">
        <f aca="false">IF($A362="","",SUMIFS(Payments!$G$6:$G$1005,Payments!$C$6:$C$1005,$A362))</f>
        <v/>
      </c>
      <c r="L362" s="38" t="str">
        <f aca="false">IF($A362="","",ROUND(J362-K362,2))</f>
        <v/>
      </c>
      <c r="M362" s="39" t="str">
        <f aca="true">IF($A362="","",IF(OR(L362&lt;=0,F362=""),0,MAX(0,TODAY()-F362)))</f>
        <v/>
      </c>
      <c r="N362" s="8" t="str">
        <f aca="false">IF($A362="","",IF(J362&lt;=0,"Draft",IF(L362&lt;=0,"Paid",IF(M362&gt;0,"Overdue",IF(K362&gt;0,"Part-Paid","Unpaid")))))</f>
        <v/>
      </c>
      <c r="O362" s="7"/>
    </row>
    <row r="363" customFormat="false" ht="15" hidden="false" customHeight="false" outlineLevel="0" collapsed="false">
      <c r="A363" s="7"/>
      <c r="B363" s="40"/>
      <c r="C363" s="7"/>
      <c r="D363" s="8" t="str">
        <f aca="false">IF($A363="","",IFERROR(INDEX(Customers!$B$6:$B$205,MATCH($C363,Customers!$A$6:$A$205,0)),"Unknown customer"))</f>
        <v/>
      </c>
      <c r="E363" s="39" t="str">
        <f aca="false">IF($A363="","",IFERROR(IF(INDEX(Customers!$G$6:$G$205,MATCH($C363,Customers!$A$6:$A$205,0))="",Setup!$B$26,INDEX(Customers!$G$6:$G$205,MATCH($C363,Customers!$A$6:$A$205,0))),Setup!$B$26))</f>
        <v/>
      </c>
      <c r="F363" s="41" t="str">
        <f aca="false">IF(OR($A363="",$B363=""),"",$B363+$E363)</f>
        <v/>
      </c>
      <c r="G363" s="38" t="str">
        <f aca="false">IF($A363="","",SUMIFS('Line Items'!$E$6:$E$1505,'Line Items'!$A$6:$A$1505,$A363))</f>
        <v/>
      </c>
      <c r="H363" s="42"/>
      <c r="I363" s="38" t="str">
        <f aca="false">IF($A363="","",ROUND((G363-N(H363))*Setup!$B$28,2))</f>
        <v/>
      </c>
      <c r="J363" s="38" t="str">
        <f aca="false">IF($A363="","",G363-N(H363)+I363)</f>
        <v/>
      </c>
      <c r="K363" s="38" t="str">
        <f aca="false">IF($A363="","",SUMIFS(Payments!$G$6:$G$1005,Payments!$C$6:$C$1005,$A363))</f>
        <v/>
      </c>
      <c r="L363" s="38" t="str">
        <f aca="false">IF($A363="","",ROUND(J363-K363,2))</f>
        <v/>
      </c>
      <c r="M363" s="39" t="str">
        <f aca="true">IF($A363="","",IF(OR(L363&lt;=0,F363=""),0,MAX(0,TODAY()-F363)))</f>
        <v/>
      </c>
      <c r="N363" s="8" t="str">
        <f aca="false">IF($A363="","",IF(J363&lt;=0,"Draft",IF(L363&lt;=0,"Paid",IF(M363&gt;0,"Overdue",IF(K363&gt;0,"Part-Paid","Unpaid")))))</f>
        <v/>
      </c>
      <c r="O363" s="7"/>
    </row>
    <row r="364" customFormat="false" ht="15" hidden="false" customHeight="false" outlineLevel="0" collapsed="false">
      <c r="A364" s="7"/>
      <c r="B364" s="40"/>
      <c r="C364" s="7"/>
      <c r="D364" s="8" t="str">
        <f aca="false">IF($A364="","",IFERROR(INDEX(Customers!$B$6:$B$205,MATCH($C364,Customers!$A$6:$A$205,0)),"Unknown customer"))</f>
        <v/>
      </c>
      <c r="E364" s="39" t="str">
        <f aca="false">IF($A364="","",IFERROR(IF(INDEX(Customers!$G$6:$G$205,MATCH($C364,Customers!$A$6:$A$205,0))="",Setup!$B$26,INDEX(Customers!$G$6:$G$205,MATCH($C364,Customers!$A$6:$A$205,0))),Setup!$B$26))</f>
        <v/>
      </c>
      <c r="F364" s="41" t="str">
        <f aca="false">IF(OR($A364="",$B364=""),"",$B364+$E364)</f>
        <v/>
      </c>
      <c r="G364" s="38" t="str">
        <f aca="false">IF($A364="","",SUMIFS('Line Items'!$E$6:$E$1505,'Line Items'!$A$6:$A$1505,$A364))</f>
        <v/>
      </c>
      <c r="H364" s="42"/>
      <c r="I364" s="38" t="str">
        <f aca="false">IF($A364="","",ROUND((G364-N(H364))*Setup!$B$28,2))</f>
        <v/>
      </c>
      <c r="J364" s="38" t="str">
        <f aca="false">IF($A364="","",G364-N(H364)+I364)</f>
        <v/>
      </c>
      <c r="K364" s="38" t="str">
        <f aca="false">IF($A364="","",SUMIFS(Payments!$G$6:$G$1005,Payments!$C$6:$C$1005,$A364))</f>
        <v/>
      </c>
      <c r="L364" s="38" t="str">
        <f aca="false">IF($A364="","",ROUND(J364-K364,2))</f>
        <v/>
      </c>
      <c r="M364" s="39" t="str">
        <f aca="true">IF($A364="","",IF(OR(L364&lt;=0,F364=""),0,MAX(0,TODAY()-F364)))</f>
        <v/>
      </c>
      <c r="N364" s="8" t="str">
        <f aca="false">IF($A364="","",IF(J364&lt;=0,"Draft",IF(L364&lt;=0,"Paid",IF(M364&gt;0,"Overdue",IF(K364&gt;0,"Part-Paid","Unpaid")))))</f>
        <v/>
      </c>
      <c r="O364" s="7"/>
    </row>
    <row r="365" customFormat="false" ht="15" hidden="false" customHeight="false" outlineLevel="0" collapsed="false">
      <c r="A365" s="7"/>
      <c r="B365" s="40"/>
      <c r="C365" s="7"/>
      <c r="D365" s="8" t="str">
        <f aca="false">IF($A365="","",IFERROR(INDEX(Customers!$B$6:$B$205,MATCH($C365,Customers!$A$6:$A$205,0)),"Unknown customer"))</f>
        <v/>
      </c>
      <c r="E365" s="39" t="str">
        <f aca="false">IF($A365="","",IFERROR(IF(INDEX(Customers!$G$6:$G$205,MATCH($C365,Customers!$A$6:$A$205,0))="",Setup!$B$26,INDEX(Customers!$G$6:$G$205,MATCH($C365,Customers!$A$6:$A$205,0))),Setup!$B$26))</f>
        <v/>
      </c>
      <c r="F365" s="41" t="str">
        <f aca="false">IF(OR($A365="",$B365=""),"",$B365+$E365)</f>
        <v/>
      </c>
      <c r="G365" s="38" t="str">
        <f aca="false">IF($A365="","",SUMIFS('Line Items'!$E$6:$E$1505,'Line Items'!$A$6:$A$1505,$A365))</f>
        <v/>
      </c>
      <c r="H365" s="42"/>
      <c r="I365" s="38" t="str">
        <f aca="false">IF($A365="","",ROUND((G365-N(H365))*Setup!$B$28,2))</f>
        <v/>
      </c>
      <c r="J365" s="38" t="str">
        <f aca="false">IF($A365="","",G365-N(H365)+I365)</f>
        <v/>
      </c>
      <c r="K365" s="38" t="str">
        <f aca="false">IF($A365="","",SUMIFS(Payments!$G$6:$G$1005,Payments!$C$6:$C$1005,$A365))</f>
        <v/>
      </c>
      <c r="L365" s="38" t="str">
        <f aca="false">IF($A365="","",ROUND(J365-K365,2))</f>
        <v/>
      </c>
      <c r="M365" s="39" t="str">
        <f aca="true">IF($A365="","",IF(OR(L365&lt;=0,F365=""),0,MAX(0,TODAY()-F365)))</f>
        <v/>
      </c>
      <c r="N365" s="8" t="str">
        <f aca="false">IF($A365="","",IF(J365&lt;=0,"Draft",IF(L365&lt;=0,"Paid",IF(M365&gt;0,"Overdue",IF(K365&gt;0,"Part-Paid","Unpaid")))))</f>
        <v/>
      </c>
      <c r="O365" s="7"/>
    </row>
    <row r="366" customFormat="false" ht="15" hidden="false" customHeight="false" outlineLevel="0" collapsed="false">
      <c r="A366" s="7"/>
      <c r="B366" s="40"/>
      <c r="C366" s="7"/>
      <c r="D366" s="8" t="str">
        <f aca="false">IF($A366="","",IFERROR(INDEX(Customers!$B$6:$B$205,MATCH($C366,Customers!$A$6:$A$205,0)),"Unknown customer"))</f>
        <v/>
      </c>
      <c r="E366" s="39" t="str">
        <f aca="false">IF($A366="","",IFERROR(IF(INDEX(Customers!$G$6:$G$205,MATCH($C366,Customers!$A$6:$A$205,0))="",Setup!$B$26,INDEX(Customers!$G$6:$G$205,MATCH($C366,Customers!$A$6:$A$205,0))),Setup!$B$26))</f>
        <v/>
      </c>
      <c r="F366" s="41" t="str">
        <f aca="false">IF(OR($A366="",$B366=""),"",$B366+$E366)</f>
        <v/>
      </c>
      <c r="G366" s="38" t="str">
        <f aca="false">IF($A366="","",SUMIFS('Line Items'!$E$6:$E$1505,'Line Items'!$A$6:$A$1505,$A366))</f>
        <v/>
      </c>
      <c r="H366" s="42"/>
      <c r="I366" s="38" t="str">
        <f aca="false">IF($A366="","",ROUND((G366-N(H366))*Setup!$B$28,2))</f>
        <v/>
      </c>
      <c r="J366" s="38" t="str">
        <f aca="false">IF($A366="","",G366-N(H366)+I366)</f>
        <v/>
      </c>
      <c r="K366" s="38" t="str">
        <f aca="false">IF($A366="","",SUMIFS(Payments!$G$6:$G$1005,Payments!$C$6:$C$1005,$A366))</f>
        <v/>
      </c>
      <c r="L366" s="38" t="str">
        <f aca="false">IF($A366="","",ROUND(J366-K366,2))</f>
        <v/>
      </c>
      <c r="M366" s="39" t="str">
        <f aca="true">IF($A366="","",IF(OR(L366&lt;=0,F366=""),0,MAX(0,TODAY()-F366)))</f>
        <v/>
      </c>
      <c r="N366" s="8" t="str">
        <f aca="false">IF($A366="","",IF(J366&lt;=0,"Draft",IF(L366&lt;=0,"Paid",IF(M366&gt;0,"Overdue",IF(K366&gt;0,"Part-Paid","Unpaid")))))</f>
        <v/>
      </c>
      <c r="O366" s="7"/>
    </row>
    <row r="367" customFormat="false" ht="15" hidden="false" customHeight="false" outlineLevel="0" collapsed="false">
      <c r="A367" s="7"/>
      <c r="B367" s="40"/>
      <c r="C367" s="7"/>
      <c r="D367" s="8" t="str">
        <f aca="false">IF($A367="","",IFERROR(INDEX(Customers!$B$6:$B$205,MATCH($C367,Customers!$A$6:$A$205,0)),"Unknown customer"))</f>
        <v/>
      </c>
      <c r="E367" s="39" t="str">
        <f aca="false">IF($A367="","",IFERROR(IF(INDEX(Customers!$G$6:$G$205,MATCH($C367,Customers!$A$6:$A$205,0))="",Setup!$B$26,INDEX(Customers!$G$6:$G$205,MATCH($C367,Customers!$A$6:$A$205,0))),Setup!$B$26))</f>
        <v/>
      </c>
      <c r="F367" s="41" t="str">
        <f aca="false">IF(OR($A367="",$B367=""),"",$B367+$E367)</f>
        <v/>
      </c>
      <c r="G367" s="38" t="str">
        <f aca="false">IF($A367="","",SUMIFS('Line Items'!$E$6:$E$1505,'Line Items'!$A$6:$A$1505,$A367))</f>
        <v/>
      </c>
      <c r="H367" s="42"/>
      <c r="I367" s="38" t="str">
        <f aca="false">IF($A367="","",ROUND((G367-N(H367))*Setup!$B$28,2))</f>
        <v/>
      </c>
      <c r="J367" s="38" t="str">
        <f aca="false">IF($A367="","",G367-N(H367)+I367)</f>
        <v/>
      </c>
      <c r="K367" s="38" t="str">
        <f aca="false">IF($A367="","",SUMIFS(Payments!$G$6:$G$1005,Payments!$C$6:$C$1005,$A367))</f>
        <v/>
      </c>
      <c r="L367" s="38" t="str">
        <f aca="false">IF($A367="","",ROUND(J367-K367,2))</f>
        <v/>
      </c>
      <c r="M367" s="39" t="str">
        <f aca="true">IF($A367="","",IF(OR(L367&lt;=0,F367=""),0,MAX(0,TODAY()-F367)))</f>
        <v/>
      </c>
      <c r="N367" s="8" t="str">
        <f aca="false">IF($A367="","",IF(J367&lt;=0,"Draft",IF(L367&lt;=0,"Paid",IF(M367&gt;0,"Overdue",IF(K367&gt;0,"Part-Paid","Unpaid")))))</f>
        <v/>
      </c>
      <c r="O367" s="7"/>
    </row>
    <row r="368" customFormat="false" ht="15" hidden="false" customHeight="false" outlineLevel="0" collapsed="false">
      <c r="A368" s="7"/>
      <c r="B368" s="40"/>
      <c r="C368" s="7"/>
      <c r="D368" s="8" t="str">
        <f aca="false">IF($A368="","",IFERROR(INDEX(Customers!$B$6:$B$205,MATCH($C368,Customers!$A$6:$A$205,0)),"Unknown customer"))</f>
        <v/>
      </c>
      <c r="E368" s="39" t="str">
        <f aca="false">IF($A368="","",IFERROR(IF(INDEX(Customers!$G$6:$G$205,MATCH($C368,Customers!$A$6:$A$205,0))="",Setup!$B$26,INDEX(Customers!$G$6:$G$205,MATCH($C368,Customers!$A$6:$A$205,0))),Setup!$B$26))</f>
        <v/>
      </c>
      <c r="F368" s="41" t="str">
        <f aca="false">IF(OR($A368="",$B368=""),"",$B368+$E368)</f>
        <v/>
      </c>
      <c r="G368" s="38" t="str">
        <f aca="false">IF($A368="","",SUMIFS('Line Items'!$E$6:$E$1505,'Line Items'!$A$6:$A$1505,$A368))</f>
        <v/>
      </c>
      <c r="H368" s="42"/>
      <c r="I368" s="38" t="str">
        <f aca="false">IF($A368="","",ROUND((G368-N(H368))*Setup!$B$28,2))</f>
        <v/>
      </c>
      <c r="J368" s="38" t="str">
        <f aca="false">IF($A368="","",G368-N(H368)+I368)</f>
        <v/>
      </c>
      <c r="K368" s="38" t="str">
        <f aca="false">IF($A368="","",SUMIFS(Payments!$G$6:$G$1005,Payments!$C$6:$C$1005,$A368))</f>
        <v/>
      </c>
      <c r="L368" s="38" t="str">
        <f aca="false">IF($A368="","",ROUND(J368-K368,2))</f>
        <v/>
      </c>
      <c r="M368" s="39" t="str">
        <f aca="true">IF($A368="","",IF(OR(L368&lt;=0,F368=""),0,MAX(0,TODAY()-F368)))</f>
        <v/>
      </c>
      <c r="N368" s="8" t="str">
        <f aca="false">IF($A368="","",IF(J368&lt;=0,"Draft",IF(L368&lt;=0,"Paid",IF(M368&gt;0,"Overdue",IF(K368&gt;0,"Part-Paid","Unpaid")))))</f>
        <v/>
      </c>
      <c r="O368" s="7"/>
    </row>
    <row r="369" customFormat="false" ht="15" hidden="false" customHeight="false" outlineLevel="0" collapsed="false">
      <c r="A369" s="7"/>
      <c r="B369" s="40"/>
      <c r="C369" s="7"/>
      <c r="D369" s="8" t="str">
        <f aca="false">IF($A369="","",IFERROR(INDEX(Customers!$B$6:$B$205,MATCH($C369,Customers!$A$6:$A$205,0)),"Unknown customer"))</f>
        <v/>
      </c>
      <c r="E369" s="39" t="str">
        <f aca="false">IF($A369="","",IFERROR(IF(INDEX(Customers!$G$6:$G$205,MATCH($C369,Customers!$A$6:$A$205,0))="",Setup!$B$26,INDEX(Customers!$G$6:$G$205,MATCH($C369,Customers!$A$6:$A$205,0))),Setup!$B$26))</f>
        <v/>
      </c>
      <c r="F369" s="41" t="str">
        <f aca="false">IF(OR($A369="",$B369=""),"",$B369+$E369)</f>
        <v/>
      </c>
      <c r="G369" s="38" t="str">
        <f aca="false">IF($A369="","",SUMIFS('Line Items'!$E$6:$E$1505,'Line Items'!$A$6:$A$1505,$A369))</f>
        <v/>
      </c>
      <c r="H369" s="42"/>
      <c r="I369" s="38" t="str">
        <f aca="false">IF($A369="","",ROUND((G369-N(H369))*Setup!$B$28,2))</f>
        <v/>
      </c>
      <c r="J369" s="38" t="str">
        <f aca="false">IF($A369="","",G369-N(H369)+I369)</f>
        <v/>
      </c>
      <c r="K369" s="38" t="str">
        <f aca="false">IF($A369="","",SUMIFS(Payments!$G$6:$G$1005,Payments!$C$6:$C$1005,$A369))</f>
        <v/>
      </c>
      <c r="L369" s="38" t="str">
        <f aca="false">IF($A369="","",ROUND(J369-K369,2))</f>
        <v/>
      </c>
      <c r="M369" s="39" t="str">
        <f aca="true">IF($A369="","",IF(OR(L369&lt;=0,F369=""),0,MAX(0,TODAY()-F369)))</f>
        <v/>
      </c>
      <c r="N369" s="8" t="str">
        <f aca="false">IF($A369="","",IF(J369&lt;=0,"Draft",IF(L369&lt;=0,"Paid",IF(M369&gt;0,"Overdue",IF(K369&gt;0,"Part-Paid","Unpaid")))))</f>
        <v/>
      </c>
      <c r="O369" s="7"/>
    </row>
    <row r="370" customFormat="false" ht="15" hidden="false" customHeight="false" outlineLevel="0" collapsed="false">
      <c r="A370" s="7"/>
      <c r="B370" s="40"/>
      <c r="C370" s="7"/>
      <c r="D370" s="8" t="str">
        <f aca="false">IF($A370="","",IFERROR(INDEX(Customers!$B$6:$B$205,MATCH($C370,Customers!$A$6:$A$205,0)),"Unknown customer"))</f>
        <v/>
      </c>
      <c r="E370" s="39" t="str">
        <f aca="false">IF($A370="","",IFERROR(IF(INDEX(Customers!$G$6:$G$205,MATCH($C370,Customers!$A$6:$A$205,0))="",Setup!$B$26,INDEX(Customers!$G$6:$G$205,MATCH($C370,Customers!$A$6:$A$205,0))),Setup!$B$26))</f>
        <v/>
      </c>
      <c r="F370" s="41" t="str">
        <f aca="false">IF(OR($A370="",$B370=""),"",$B370+$E370)</f>
        <v/>
      </c>
      <c r="G370" s="38" t="str">
        <f aca="false">IF($A370="","",SUMIFS('Line Items'!$E$6:$E$1505,'Line Items'!$A$6:$A$1505,$A370))</f>
        <v/>
      </c>
      <c r="H370" s="42"/>
      <c r="I370" s="38" t="str">
        <f aca="false">IF($A370="","",ROUND((G370-N(H370))*Setup!$B$28,2))</f>
        <v/>
      </c>
      <c r="J370" s="38" t="str">
        <f aca="false">IF($A370="","",G370-N(H370)+I370)</f>
        <v/>
      </c>
      <c r="K370" s="38" t="str">
        <f aca="false">IF($A370="","",SUMIFS(Payments!$G$6:$G$1005,Payments!$C$6:$C$1005,$A370))</f>
        <v/>
      </c>
      <c r="L370" s="38" t="str">
        <f aca="false">IF($A370="","",ROUND(J370-K370,2))</f>
        <v/>
      </c>
      <c r="M370" s="39" t="str">
        <f aca="true">IF($A370="","",IF(OR(L370&lt;=0,F370=""),0,MAX(0,TODAY()-F370)))</f>
        <v/>
      </c>
      <c r="N370" s="8" t="str">
        <f aca="false">IF($A370="","",IF(J370&lt;=0,"Draft",IF(L370&lt;=0,"Paid",IF(M370&gt;0,"Overdue",IF(K370&gt;0,"Part-Paid","Unpaid")))))</f>
        <v/>
      </c>
      <c r="O370" s="7"/>
    </row>
    <row r="371" customFormat="false" ht="15" hidden="false" customHeight="false" outlineLevel="0" collapsed="false">
      <c r="A371" s="7"/>
      <c r="B371" s="40"/>
      <c r="C371" s="7"/>
      <c r="D371" s="8" t="str">
        <f aca="false">IF($A371="","",IFERROR(INDEX(Customers!$B$6:$B$205,MATCH($C371,Customers!$A$6:$A$205,0)),"Unknown customer"))</f>
        <v/>
      </c>
      <c r="E371" s="39" t="str">
        <f aca="false">IF($A371="","",IFERROR(IF(INDEX(Customers!$G$6:$G$205,MATCH($C371,Customers!$A$6:$A$205,0))="",Setup!$B$26,INDEX(Customers!$G$6:$G$205,MATCH($C371,Customers!$A$6:$A$205,0))),Setup!$B$26))</f>
        <v/>
      </c>
      <c r="F371" s="41" t="str">
        <f aca="false">IF(OR($A371="",$B371=""),"",$B371+$E371)</f>
        <v/>
      </c>
      <c r="G371" s="38" t="str">
        <f aca="false">IF($A371="","",SUMIFS('Line Items'!$E$6:$E$1505,'Line Items'!$A$6:$A$1505,$A371))</f>
        <v/>
      </c>
      <c r="H371" s="42"/>
      <c r="I371" s="38" t="str">
        <f aca="false">IF($A371="","",ROUND((G371-N(H371))*Setup!$B$28,2))</f>
        <v/>
      </c>
      <c r="J371" s="38" t="str">
        <f aca="false">IF($A371="","",G371-N(H371)+I371)</f>
        <v/>
      </c>
      <c r="K371" s="38" t="str">
        <f aca="false">IF($A371="","",SUMIFS(Payments!$G$6:$G$1005,Payments!$C$6:$C$1005,$A371))</f>
        <v/>
      </c>
      <c r="L371" s="38" t="str">
        <f aca="false">IF($A371="","",ROUND(J371-K371,2))</f>
        <v/>
      </c>
      <c r="M371" s="39" t="str">
        <f aca="true">IF($A371="","",IF(OR(L371&lt;=0,F371=""),0,MAX(0,TODAY()-F371)))</f>
        <v/>
      </c>
      <c r="N371" s="8" t="str">
        <f aca="false">IF($A371="","",IF(J371&lt;=0,"Draft",IF(L371&lt;=0,"Paid",IF(M371&gt;0,"Overdue",IF(K371&gt;0,"Part-Paid","Unpaid")))))</f>
        <v/>
      </c>
      <c r="O371" s="7"/>
    </row>
    <row r="372" customFormat="false" ht="15" hidden="false" customHeight="false" outlineLevel="0" collapsed="false">
      <c r="A372" s="7"/>
      <c r="B372" s="40"/>
      <c r="C372" s="7"/>
      <c r="D372" s="8" t="str">
        <f aca="false">IF($A372="","",IFERROR(INDEX(Customers!$B$6:$B$205,MATCH($C372,Customers!$A$6:$A$205,0)),"Unknown customer"))</f>
        <v/>
      </c>
      <c r="E372" s="39" t="str">
        <f aca="false">IF($A372="","",IFERROR(IF(INDEX(Customers!$G$6:$G$205,MATCH($C372,Customers!$A$6:$A$205,0))="",Setup!$B$26,INDEX(Customers!$G$6:$G$205,MATCH($C372,Customers!$A$6:$A$205,0))),Setup!$B$26))</f>
        <v/>
      </c>
      <c r="F372" s="41" t="str">
        <f aca="false">IF(OR($A372="",$B372=""),"",$B372+$E372)</f>
        <v/>
      </c>
      <c r="G372" s="38" t="str">
        <f aca="false">IF($A372="","",SUMIFS('Line Items'!$E$6:$E$1505,'Line Items'!$A$6:$A$1505,$A372))</f>
        <v/>
      </c>
      <c r="H372" s="42"/>
      <c r="I372" s="38" t="str">
        <f aca="false">IF($A372="","",ROUND((G372-N(H372))*Setup!$B$28,2))</f>
        <v/>
      </c>
      <c r="J372" s="38" t="str">
        <f aca="false">IF($A372="","",G372-N(H372)+I372)</f>
        <v/>
      </c>
      <c r="K372" s="38" t="str">
        <f aca="false">IF($A372="","",SUMIFS(Payments!$G$6:$G$1005,Payments!$C$6:$C$1005,$A372))</f>
        <v/>
      </c>
      <c r="L372" s="38" t="str">
        <f aca="false">IF($A372="","",ROUND(J372-K372,2))</f>
        <v/>
      </c>
      <c r="M372" s="39" t="str">
        <f aca="true">IF($A372="","",IF(OR(L372&lt;=0,F372=""),0,MAX(0,TODAY()-F372)))</f>
        <v/>
      </c>
      <c r="N372" s="8" t="str">
        <f aca="false">IF($A372="","",IF(J372&lt;=0,"Draft",IF(L372&lt;=0,"Paid",IF(M372&gt;0,"Overdue",IF(K372&gt;0,"Part-Paid","Unpaid")))))</f>
        <v/>
      </c>
      <c r="O372" s="7"/>
    </row>
    <row r="373" customFormat="false" ht="15" hidden="false" customHeight="false" outlineLevel="0" collapsed="false">
      <c r="A373" s="7"/>
      <c r="B373" s="40"/>
      <c r="C373" s="7"/>
      <c r="D373" s="8" t="str">
        <f aca="false">IF($A373="","",IFERROR(INDEX(Customers!$B$6:$B$205,MATCH($C373,Customers!$A$6:$A$205,0)),"Unknown customer"))</f>
        <v/>
      </c>
      <c r="E373" s="39" t="str">
        <f aca="false">IF($A373="","",IFERROR(IF(INDEX(Customers!$G$6:$G$205,MATCH($C373,Customers!$A$6:$A$205,0))="",Setup!$B$26,INDEX(Customers!$G$6:$G$205,MATCH($C373,Customers!$A$6:$A$205,0))),Setup!$B$26))</f>
        <v/>
      </c>
      <c r="F373" s="41" t="str">
        <f aca="false">IF(OR($A373="",$B373=""),"",$B373+$E373)</f>
        <v/>
      </c>
      <c r="G373" s="38" t="str">
        <f aca="false">IF($A373="","",SUMIFS('Line Items'!$E$6:$E$1505,'Line Items'!$A$6:$A$1505,$A373))</f>
        <v/>
      </c>
      <c r="H373" s="42"/>
      <c r="I373" s="38" t="str">
        <f aca="false">IF($A373="","",ROUND((G373-N(H373))*Setup!$B$28,2))</f>
        <v/>
      </c>
      <c r="J373" s="38" t="str">
        <f aca="false">IF($A373="","",G373-N(H373)+I373)</f>
        <v/>
      </c>
      <c r="K373" s="38" t="str">
        <f aca="false">IF($A373="","",SUMIFS(Payments!$G$6:$G$1005,Payments!$C$6:$C$1005,$A373))</f>
        <v/>
      </c>
      <c r="L373" s="38" t="str">
        <f aca="false">IF($A373="","",ROUND(J373-K373,2))</f>
        <v/>
      </c>
      <c r="M373" s="39" t="str">
        <f aca="true">IF($A373="","",IF(OR(L373&lt;=0,F373=""),0,MAX(0,TODAY()-F373)))</f>
        <v/>
      </c>
      <c r="N373" s="8" t="str">
        <f aca="false">IF($A373="","",IF(J373&lt;=0,"Draft",IF(L373&lt;=0,"Paid",IF(M373&gt;0,"Overdue",IF(K373&gt;0,"Part-Paid","Unpaid")))))</f>
        <v/>
      </c>
      <c r="O373" s="7"/>
    </row>
    <row r="374" customFormat="false" ht="15" hidden="false" customHeight="false" outlineLevel="0" collapsed="false">
      <c r="A374" s="7"/>
      <c r="B374" s="40"/>
      <c r="C374" s="7"/>
      <c r="D374" s="8" t="str">
        <f aca="false">IF($A374="","",IFERROR(INDEX(Customers!$B$6:$B$205,MATCH($C374,Customers!$A$6:$A$205,0)),"Unknown customer"))</f>
        <v/>
      </c>
      <c r="E374" s="39" t="str">
        <f aca="false">IF($A374="","",IFERROR(IF(INDEX(Customers!$G$6:$G$205,MATCH($C374,Customers!$A$6:$A$205,0))="",Setup!$B$26,INDEX(Customers!$G$6:$G$205,MATCH($C374,Customers!$A$6:$A$205,0))),Setup!$B$26))</f>
        <v/>
      </c>
      <c r="F374" s="41" t="str">
        <f aca="false">IF(OR($A374="",$B374=""),"",$B374+$E374)</f>
        <v/>
      </c>
      <c r="G374" s="38" t="str">
        <f aca="false">IF($A374="","",SUMIFS('Line Items'!$E$6:$E$1505,'Line Items'!$A$6:$A$1505,$A374))</f>
        <v/>
      </c>
      <c r="H374" s="42"/>
      <c r="I374" s="38" t="str">
        <f aca="false">IF($A374="","",ROUND((G374-N(H374))*Setup!$B$28,2))</f>
        <v/>
      </c>
      <c r="J374" s="38" t="str">
        <f aca="false">IF($A374="","",G374-N(H374)+I374)</f>
        <v/>
      </c>
      <c r="K374" s="38" t="str">
        <f aca="false">IF($A374="","",SUMIFS(Payments!$G$6:$G$1005,Payments!$C$6:$C$1005,$A374))</f>
        <v/>
      </c>
      <c r="L374" s="38" t="str">
        <f aca="false">IF($A374="","",ROUND(J374-K374,2))</f>
        <v/>
      </c>
      <c r="M374" s="39" t="str">
        <f aca="true">IF($A374="","",IF(OR(L374&lt;=0,F374=""),0,MAX(0,TODAY()-F374)))</f>
        <v/>
      </c>
      <c r="N374" s="8" t="str">
        <f aca="false">IF($A374="","",IF(J374&lt;=0,"Draft",IF(L374&lt;=0,"Paid",IF(M374&gt;0,"Overdue",IF(K374&gt;0,"Part-Paid","Unpaid")))))</f>
        <v/>
      </c>
      <c r="O374" s="7"/>
    </row>
    <row r="375" customFormat="false" ht="15" hidden="false" customHeight="false" outlineLevel="0" collapsed="false">
      <c r="A375" s="7"/>
      <c r="B375" s="40"/>
      <c r="C375" s="7"/>
      <c r="D375" s="8" t="str">
        <f aca="false">IF($A375="","",IFERROR(INDEX(Customers!$B$6:$B$205,MATCH($C375,Customers!$A$6:$A$205,0)),"Unknown customer"))</f>
        <v/>
      </c>
      <c r="E375" s="39" t="str">
        <f aca="false">IF($A375="","",IFERROR(IF(INDEX(Customers!$G$6:$G$205,MATCH($C375,Customers!$A$6:$A$205,0))="",Setup!$B$26,INDEX(Customers!$G$6:$G$205,MATCH($C375,Customers!$A$6:$A$205,0))),Setup!$B$26))</f>
        <v/>
      </c>
      <c r="F375" s="41" t="str">
        <f aca="false">IF(OR($A375="",$B375=""),"",$B375+$E375)</f>
        <v/>
      </c>
      <c r="G375" s="38" t="str">
        <f aca="false">IF($A375="","",SUMIFS('Line Items'!$E$6:$E$1505,'Line Items'!$A$6:$A$1505,$A375))</f>
        <v/>
      </c>
      <c r="H375" s="42"/>
      <c r="I375" s="38" t="str">
        <f aca="false">IF($A375="","",ROUND((G375-N(H375))*Setup!$B$28,2))</f>
        <v/>
      </c>
      <c r="J375" s="38" t="str">
        <f aca="false">IF($A375="","",G375-N(H375)+I375)</f>
        <v/>
      </c>
      <c r="K375" s="38" t="str">
        <f aca="false">IF($A375="","",SUMIFS(Payments!$G$6:$G$1005,Payments!$C$6:$C$1005,$A375))</f>
        <v/>
      </c>
      <c r="L375" s="38" t="str">
        <f aca="false">IF($A375="","",ROUND(J375-K375,2))</f>
        <v/>
      </c>
      <c r="M375" s="39" t="str">
        <f aca="true">IF($A375="","",IF(OR(L375&lt;=0,F375=""),0,MAX(0,TODAY()-F375)))</f>
        <v/>
      </c>
      <c r="N375" s="8" t="str">
        <f aca="false">IF($A375="","",IF(J375&lt;=0,"Draft",IF(L375&lt;=0,"Paid",IF(M375&gt;0,"Overdue",IF(K375&gt;0,"Part-Paid","Unpaid")))))</f>
        <v/>
      </c>
      <c r="O375" s="7"/>
    </row>
    <row r="376" customFormat="false" ht="15" hidden="false" customHeight="false" outlineLevel="0" collapsed="false">
      <c r="A376" s="7"/>
      <c r="B376" s="40"/>
      <c r="C376" s="7"/>
      <c r="D376" s="8" t="str">
        <f aca="false">IF($A376="","",IFERROR(INDEX(Customers!$B$6:$B$205,MATCH($C376,Customers!$A$6:$A$205,0)),"Unknown customer"))</f>
        <v/>
      </c>
      <c r="E376" s="39" t="str">
        <f aca="false">IF($A376="","",IFERROR(IF(INDEX(Customers!$G$6:$G$205,MATCH($C376,Customers!$A$6:$A$205,0))="",Setup!$B$26,INDEX(Customers!$G$6:$G$205,MATCH($C376,Customers!$A$6:$A$205,0))),Setup!$B$26))</f>
        <v/>
      </c>
      <c r="F376" s="41" t="str">
        <f aca="false">IF(OR($A376="",$B376=""),"",$B376+$E376)</f>
        <v/>
      </c>
      <c r="G376" s="38" t="str">
        <f aca="false">IF($A376="","",SUMIFS('Line Items'!$E$6:$E$1505,'Line Items'!$A$6:$A$1505,$A376))</f>
        <v/>
      </c>
      <c r="H376" s="42"/>
      <c r="I376" s="38" t="str">
        <f aca="false">IF($A376="","",ROUND((G376-N(H376))*Setup!$B$28,2))</f>
        <v/>
      </c>
      <c r="J376" s="38" t="str">
        <f aca="false">IF($A376="","",G376-N(H376)+I376)</f>
        <v/>
      </c>
      <c r="K376" s="38" t="str">
        <f aca="false">IF($A376="","",SUMIFS(Payments!$G$6:$G$1005,Payments!$C$6:$C$1005,$A376))</f>
        <v/>
      </c>
      <c r="L376" s="38" t="str">
        <f aca="false">IF($A376="","",ROUND(J376-K376,2))</f>
        <v/>
      </c>
      <c r="M376" s="39" t="str">
        <f aca="true">IF($A376="","",IF(OR(L376&lt;=0,F376=""),0,MAX(0,TODAY()-F376)))</f>
        <v/>
      </c>
      <c r="N376" s="8" t="str">
        <f aca="false">IF($A376="","",IF(J376&lt;=0,"Draft",IF(L376&lt;=0,"Paid",IF(M376&gt;0,"Overdue",IF(K376&gt;0,"Part-Paid","Unpaid")))))</f>
        <v/>
      </c>
      <c r="O376" s="7"/>
    </row>
    <row r="377" customFormat="false" ht="15" hidden="false" customHeight="false" outlineLevel="0" collapsed="false">
      <c r="A377" s="7"/>
      <c r="B377" s="40"/>
      <c r="C377" s="7"/>
      <c r="D377" s="8" t="str">
        <f aca="false">IF($A377="","",IFERROR(INDEX(Customers!$B$6:$B$205,MATCH($C377,Customers!$A$6:$A$205,0)),"Unknown customer"))</f>
        <v/>
      </c>
      <c r="E377" s="39" t="str">
        <f aca="false">IF($A377="","",IFERROR(IF(INDEX(Customers!$G$6:$G$205,MATCH($C377,Customers!$A$6:$A$205,0))="",Setup!$B$26,INDEX(Customers!$G$6:$G$205,MATCH($C377,Customers!$A$6:$A$205,0))),Setup!$B$26))</f>
        <v/>
      </c>
      <c r="F377" s="41" t="str">
        <f aca="false">IF(OR($A377="",$B377=""),"",$B377+$E377)</f>
        <v/>
      </c>
      <c r="G377" s="38" t="str">
        <f aca="false">IF($A377="","",SUMIFS('Line Items'!$E$6:$E$1505,'Line Items'!$A$6:$A$1505,$A377))</f>
        <v/>
      </c>
      <c r="H377" s="42"/>
      <c r="I377" s="38" t="str">
        <f aca="false">IF($A377="","",ROUND((G377-N(H377))*Setup!$B$28,2))</f>
        <v/>
      </c>
      <c r="J377" s="38" t="str">
        <f aca="false">IF($A377="","",G377-N(H377)+I377)</f>
        <v/>
      </c>
      <c r="K377" s="38" t="str">
        <f aca="false">IF($A377="","",SUMIFS(Payments!$G$6:$G$1005,Payments!$C$6:$C$1005,$A377))</f>
        <v/>
      </c>
      <c r="L377" s="38" t="str">
        <f aca="false">IF($A377="","",ROUND(J377-K377,2))</f>
        <v/>
      </c>
      <c r="M377" s="39" t="str">
        <f aca="true">IF($A377="","",IF(OR(L377&lt;=0,F377=""),0,MAX(0,TODAY()-F377)))</f>
        <v/>
      </c>
      <c r="N377" s="8" t="str">
        <f aca="false">IF($A377="","",IF(J377&lt;=0,"Draft",IF(L377&lt;=0,"Paid",IF(M377&gt;0,"Overdue",IF(K377&gt;0,"Part-Paid","Unpaid")))))</f>
        <v/>
      </c>
      <c r="O377" s="7"/>
    </row>
    <row r="378" customFormat="false" ht="15" hidden="false" customHeight="false" outlineLevel="0" collapsed="false">
      <c r="A378" s="7"/>
      <c r="B378" s="40"/>
      <c r="C378" s="7"/>
      <c r="D378" s="8" t="str">
        <f aca="false">IF($A378="","",IFERROR(INDEX(Customers!$B$6:$B$205,MATCH($C378,Customers!$A$6:$A$205,0)),"Unknown customer"))</f>
        <v/>
      </c>
      <c r="E378" s="39" t="str">
        <f aca="false">IF($A378="","",IFERROR(IF(INDEX(Customers!$G$6:$G$205,MATCH($C378,Customers!$A$6:$A$205,0))="",Setup!$B$26,INDEX(Customers!$G$6:$G$205,MATCH($C378,Customers!$A$6:$A$205,0))),Setup!$B$26))</f>
        <v/>
      </c>
      <c r="F378" s="41" t="str">
        <f aca="false">IF(OR($A378="",$B378=""),"",$B378+$E378)</f>
        <v/>
      </c>
      <c r="G378" s="38" t="str">
        <f aca="false">IF($A378="","",SUMIFS('Line Items'!$E$6:$E$1505,'Line Items'!$A$6:$A$1505,$A378))</f>
        <v/>
      </c>
      <c r="H378" s="42"/>
      <c r="I378" s="38" t="str">
        <f aca="false">IF($A378="","",ROUND((G378-N(H378))*Setup!$B$28,2))</f>
        <v/>
      </c>
      <c r="J378" s="38" t="str">
        <f aca="false">IF($A378="","",G378-N(H378)+I378)</f>
        <v/>
      </c>
      <c r="K378" s="38" t="str">
        <f aca="false">IF($A378="","",SUMIFS(Payments!$G$6:$G$1005,Payments!$C$6:$C$1005,$A378))</f>
        <v/>
      </c>
      <c r="L378" s="38" t="str">
        <f aca="false">IF($A378="","",ROUND(J378-K378,2))</f>
        <v/>
      </c>
      <c r="M378" s="39" t="str">
        <f aca="true">IF($A378="","",IF(OR(L378&lt;=0,F378=""),0,MAX(0,TODAY()-F378)))</f>
        <v/>
      </c>
      <c r="N378" s="8" t="str">
        <f aca="false">IF($A378="","",IF(J378&lt;=0,"Draft",IF(L378&lt;=0,"Paid",IF(M378&gt;0,"Overdue",IF(K378&gt;0,"Part-Paid","Unpaid")))))</f>
        <v/>
      </c>
      <c r="O378" s="7"/>
    </row>
    <row r="379" customFormat="false" ht="15" hidden="false" customHeight="false" outlineLevel="0" collapsed="false">
      <c r="A379" s="7"/>
      <c r="B379" s="40"/>
      <c r="C379" s="7"/>
      <c r="D379" s="8" t="str">
        <f aca="false">IF($A379="","",IFERROR(INDEX(Customers!$B$6:$B$205,MATCH($C379,Customers!$A$6:$A$205,0)),"Unknown customer"))</f>
        <v/>
      </c>
      <c r="E379" s="39" t="str">
        <f aca="false">IF($A379="","",IFERROR(IF(INDEX(Customers!$G$6:$G$205,MATCH($C379,Customers!$A$6:$A$205,0))="",Setup!$B$26,INDEX(Customers!$G$6:$G$205,MATCH($C379,Customers!$A$6:$A$205,0))),Setup!$B$26))</f>
        <v/>
      </c>
      <c r="F379" s="41" t="str">
        <f aca="false">IF(OR($A379="",$B379=""),"",$B379+$E379)</f>
        <v/>
      </c>
      <c r="G379" s="38" t="str">
        <f aca="false">IF($A379="","",SUMIFS('Line Items'!$E$6:$E$1505,'Line Items'!$A$6:$A$1505,$A379))</f>
        <v/>
      </c>
      <c r="H379" s="42"/>
      <c r="I379" s="38" t="str">
        <f aca="false">IF($A379="","",ROUND((G379-N(H379))*Setup!$B$28,2))</f>
        <v/>
      </c>
      <c r="J379" s="38" t="str">
        <f aca="false">IF($A379="","",G379-N(H379)+I379)</f>
        <v/>
      </c>
      <c r="K379" s="38" t="str">
        <f aca="false">IF($A379="","",SUMIFS(Payments!$G$6:$G$1005,Payments!$C$6:$C$1005,$A379))</f>
        <v/>
      </c>
      <c r="L379" s="38" t="str">
        <f aca="false">IF($A379="","",ROUND(J379-K379,2))</f>
        <v/>
      </c>
      <c r="M379" s="39" t="str">
        <f aca="true">IF($A379="","",IF(OR(L379&lt;=0,F379=""),0,MAX(0,TODAY()-F379)))</f>
        <v/>
      </c>
      <c r="N379" s="8" t="str">
        <f aca="false">IF($A379="","",IF(J379&lt;=0,"Draft",IF(L379&lt;=0,"Paid",IF(M379&gt;0,"Overdue",IF(K379&gt;0,"Part-Paid","Unpaid")))))</f>
        <v/>
      </c>
      <c r="O379" s="7"/>
    </row>
    <row r="380" customFormat="false" ht="15" hidden="false" customHeight="false" outlineLevel="0" collapsed="false">
      <c r="A380" s="7"/>
      <c r="B380" s="40"/>
      <c r="C380" s="7"/>
      <c r="D380" s="8" t="str">
        <f aca="false">IF($A380="","",IFERROR(INDEX(Customers!$B$6:$B$205,MATCH($C380,Customers!$A$6:$A$205,0)),"Unknown customer"))</f>
        <v/>
      </c>
      <c r="E380" s="39" t="str">
        <f aca="false">IF($A380="","",IFERROR(IF(INDEX(Customers!$G$6:$G$205,MATCH($C380,Customers!$A$6:$A$205,0))="",Setup!$B$26,INDEX(Customers!$G$6:$G$205,MATCH($C380,Customers!$A$6:$A$205,0))),Setup!$B$26))</f>
        <v/>
      </c>
      <c r="F380" s="41" t="str">
        <f aca="false">IF(OR($A380="",$B380=""),"",$B380+$E380)</f>
        <v/>
      </c>
      <c r="G380" s="38" t="str">
        <f aca="false">IF($A380="","",SUMIFS('Line Items'!$E$6:$E$1505,'Line Items'!$A$6:$A$1505,$A380))</f>
        <v/>
      </c>
      <c r="H380" s="42"/>
      <c r="I380" s="38" t="str">
        <f aca="false">IF($A380="","",ROUND((G380-N(H380))*Setup!$B$28,2))</f>
        <v/>
      </c>
      <c r="J380" s="38" t="str">
        <f aca="false">IF($A380="","",G380-N(H380)+I380)</f>
        <v/>
      </c>
      <c r="K380" s="38" t="str">
        <f aca="false">IF($A380="","",SUMIFS(Payments!$G$6:$G$1005,Payments!$C$6:$C$1005,$A380))</f>
        <v/>
      </c>
      <c r="L380" s="38" t="str">
        <f aca="false">IF($A380="","",ROUND(J380-K380,2))</f>
        <v/>
      </c>
      <c r="M380" s="39" t="str">
        <f aca="true">IF($A380="","",IF(OR(L380&lt;=0,F380=""),0,MAX(0,TODAY()-F380)))</f>
        <v/>
      </c>
      <c r="N380" s="8" t="str">
        <f aca="false">IF($A380="","",IF(J380&lt;=0,"Draft",IF(L380&lt;=0,"Paid",IF(M380&gt;0,"Overdue",IF(K380&gt;0,"Part-Paid","Unpaid")))))</f>
        <v/>
      </c>
      <c r="O380" s="7"/>
    </row>
    <row r="381" customFormat="false" ht="15" hidden="false" customHeight="false" outlineLevel="0" collapsed="false">
      <c r="A381" s="7"/>
      <c r="B381" s="40"/>
      <c r="C381" s="7"/>
      <c r="D381" s="8" t="str">
        <f aca="false">IF($A381="","",IFERROR(INDEX(Customers!$B$6:$B$205,MATCH($C381,Customers!$A$6:$A$205,0)),"Unknown customer"))</f>
        <v/>
      </c>
      <c r="E381" s="39" t="str">
        <f aca="false">IF($A381="","",IFERROR(IF(INDEX(Customers!$G$6:$G$205,MATCH($C381,Customers!$A$6:$A$205,0))="",Setup!$B$26,INDEX(Customers!$G$6:$G$205,MATCH($C381,Customers!$A$6:$A$205,0))),Setup!$B$26))</f>
        <v/>
      </c>
      <c r="F381" s="41" t="str">
        <f aca="false">IF(OR($A381="",$B381=""),"",$B381+$E381)</f>
        <v/>
      </c>
      <c r="G381" s="38" t="str">
        <f aca="false">IF($A381="","",SUMIFS('Line Items'!$E$6:$E$1505,'Line Items'!$A$6:$A$1505,$A381))</f>
        <v/>
      </c>
      <c r="H381" s="42"/>
      <c r="I381" s="38" t="str">
        <f aca="false">IF($A381="","",ROUND((G381-N(H381))*Setup!$B$28,2))</f>
        <v/>
      </c>
      <c r="J381" s="38" t="str">
        <f aca="false">IF($A381="","",G381-N(H381)+I381)</f>
        <v/>
      </c>
      <c r="K381" s="38" t="str">
        <f aca="false">IF($A381="","",SUMIFS(Payments!$G$6:$G$1005,Payments!$C$6:$C$1005,$A381))</f>
        <v/>
      </c>
      <c r="L381" s="38" t="str">
        <f aca="false">IF($A381="","",ROUND(J381-K381,2))</f>
        <v/>
      </c>
      <c r="M381" s="39" t="str">
        <f aca="true">IF($A381="","",IF(OR(L381&lt;=0,F381=""),0,MAX(0,TODAY()-F381)))</f>
        <v/>
      </c>
      <c r="N381" s="8" t="str">
        <f aca="false">IF($A381="","",IF(J381&lt;=0,"Draft",IF(L381&lt;=0,"Paid",IF(M381&gt;0,"Overdue",IF(K381&gt;0,"Part-Paid","Unpaid")))))</f>
        <v/>
      </c>
      <c r="O381" s="7"/>
    </row>
    <row r="382" customFormat="false" ht="15" hidden="false" customHeight="false" outlineLevel="0" collapsed="false">
      <c r="A382" s="7"/>
      <c r="B382" s="40"/>
      <c r="C382" s="7"/>
      <c r="D382" s="8" t="str">
        <f aca="false">IF($A382="","",IFERROR(INDEX(Customers!$B$6:$B$205,MATCH($C382,Customers!$A$6:$A$205,0)),"Unknown customer"))</f>
        <v/>
      </c>
      <c r="E382" s="39" t="str">
        <f aca="false">IF($A382="","",IFERROR(IF(INDEX(Customers!$G$6:$G$205,MATCH($C382,Customers!$A$6:$A$205,0))="",Setup!$B$26,INDEX(Customers!$G$6:$G$205,MATCH($C382,Customers!$A$6:$A$205,0))),Setup!$B$26))</f>
        <v/>
      </c>
      <c r="F382" s="41" t="str">
        <f aca="false">IF(OR($A382="",$B382=""),"",$B382+$E382)</f>
        <v/>
      </c>
      <c r="G382" s="38" t="str">
        <f aca="false">IF($A382="","",SUMIFS('Line Items'!$E$6:$E$1505,'Line Items'!$A$6:$A$1505,$A382))</f>
        <v/>
      </c>
      <c r="H382" s="42"/>
      <c r="I382" s="38" t="str">
        <f aca="false">IF($A382="","",ROUND((G382-N(H382))*Setup!$B$28,2))</f>
        <v/>
      </c>
      <c r="J382" s="38" t="str">
        <f aca="false">IF($A382="","",G382-N(H382)+I382)</f>
        <v/>
      </c>
      <c r="K382" s="38" t="str">
        <f aca="false">IF($A382="","",SUMIFS(Payments!$G$6:$G$1005,Payments!$C$6:$C$1005,$A382))</f>
        <v/>
      </c>
      <c r="L382" s="38" t="str">
        <f aca="false">IF($A382="","",ROUND(J382-K382,2))</f>
        <v/>
      </c>
      <c r="M382" s="39" t="str">
        <f aca="true">IF($A382="","",IF(OR(L382&lt;=0,F382=""),0,MAX(0,TODAY()-F382)))</f>
        <v/>
      </c>
      <c r="N382" s="8" t="str">
        <f aca="false">IF($A382="","",IF(J382&lt;=0,"Draft",IF(L382&lt;=0,"Paid",IF(M382&gt;0,"Overdue",IF(K382&gt;0,"Part-Paid","Unpaid")))))</f>
        <v/>
      </c>
      <c r="O382" s="7"/>
    </row>
    <row r="383" customFormat="false" ht="15" hidden="false" customHeight="false" outlineLevel="0" collapsed="false">
      <c r="A383" s="7"/>
      <c r="B383" s="40"/>
      <c r="C383" s="7"/>
      <c r="D383" s="8" t="str">
        <f aca="false">IF($A383="","",IFERROR(INDEX(Customers!$B$6:$B$205,MATCH($C383,Customers!$A$6:$A$205,0)),"Unknown customer"))</f>
        <v/>
      </c>
      <c r="E383" s="39" t="str">
        <f aca="false">IF($A383="","",IFERROR(IF(INDEX(Customers!$G$6:$G$205,MATCH($C383,Customers!$A$6:$A$205,0))="",Setup!$B$26,INDEX(Customers!$G$6:$G$205,MATCH($C383,Customers!$A$6:$A$205,0))),Setup!$B$26))</f>
        <v/>
      </c>
      <c r="F383" s="41" t="str">
        <f aca="false">IF(OR($A383="",$B383=""),"",$B383+$E383)</f>
        <v/>
      </c>
      <c r="G383" s="38" t="str">
        <f aca="false">IF($A383="","",SUMIFS('Line Items'!$E$6:$E$1505,'Line Items'!$A$6:$A$1505,$A383))</f>
        <v/>
      </c>
      <c r="H383" s="42"/>
      <c r="I383" s="38" t="str">
        <f aca="false">IF($A383="","",ROUND((G383-N(H383))*Setup!$B$28,2))</f>
        <v/>
      </c>
      <c r="J383" s="38" t="str">
        <f aca="false">IF($A383="","",G383-N(H383)+I383)</f>
        <v/>
      </c>
      <c r="K383" s="38" t="str">
        <f aca="false">IF($A383="","",SUMIFS(Payments!$G$6:$G$1005,Payments!$C$6:$C$1005,$A383))</f>
        <v/>
      </c>
      <c r="L383" s="38" t="str">
        <f aca="false">IF($A383="","",ROUND(J383-K383,2))</f>
        <v/>
      </c>
      <c r="M383" s="39" t="str">
        <f aca="true">IF($A383="","",IF(OR(L383&lt;=0,F383=""),0,MAX(0,TODAY()-F383)))</f>
        <v/>
      </c>
      <c r="N383" s="8" t="str">
        <f aca="false">IF($A383="","",IF(J383&lt;=0,"Draft",IF(L383&lt;=0,"Paid",IF(M383&gt;0,"Overdue",IF(K383&gt;0,"Part-Paid","Unpaid")))))</f>
        <v/>
      </c>
      <c r="O383" s="7"/>
    </row>
    <row r="384" customFormat="false" ht="15" hidden="false" customHeight="false" outlineLevel="0" collapsed="false">
      <c r="A384" s="7"/>
      <c r="B384" s="40"/>
      <c r="C384" s="7"/>
      <c r="D384" s="8" t="str">
        <f aca="false">IF($A384="","",IFERROR(INDEX(Customers!$B$6:$B$205,MATCH($C384,Customers!$A$6:$A$205,0)),"Unknown customer"))</f>
        <v/>
      </c>
      <c r="E384" s="39" t="str">
        <f aca="false">IF($A384="","",IFERROR(IF(INDEX(Customers!$G$6:$G$205,MATCH($C384,Customers!$A$6:$A$205,0))="",Setup!$B$26,INDEX(Customers!$G$6:$G$205,MATCH($C384,Customers!$A$6:$A$205,0))),Setup!$B$26))</f>
        <v/>
      </c>
      <c r="F384" s="41" t="str">
        <f aca="false">IF(OR($A384="",$B384=""),"",$B384+$E384)</f>
        <v/>
      </c>
      <c r="G384" s="38" t="str">
        <f aca="false">IF($A384="","",SUMIFS('Line Items'!$E$6:$E$1505,'Line Items'!$A$6:$A$1505,$A384))</f>
        <v/>
      </c>
      <c r="H384" s="42"/>
      <c r="I384" s="38" t="str">
        <f aca="false">IF($A384="","",ROUND((G384-N(H384))*Setup!$B$28,2))</f>
        <v/>
      </c>
      <c r="J384" s="38" t="str">
        <f aca="false">IF($A384="","",G384-N(H384)+I384)</f>
        <v/>
      </c>
      <c r="K384" s="38" t="str">
        <f aca="false">IF($A384="","",SUMIFS(Payments!$G$6:$G$1005,Payments!$C$6:$C$1005,$A384))</f>
        <v/>
      </c>
      <c r="L384" s="38" t="str">
        <f aca="false">IF($A384="","",ROUND(J384-K384,2))</f>
        <v/>
      </c>
      <c r="M384" s="39" t="str">
        <f aca="true">IF($A384="","",IF(OR(L384&lt;=0,F384=""),0,MAX(0,TODAY()-F384)))</f>
        <v/>
      </c>
      <c r="N384" s="8" t="str">
        <f aca="false">IF($A384="","",IF(J384&lt;=0,"Draft",IF(L384&lt;=0,"Paid",IF(M384&gt;0,"Overdue",IF(K384&gt;0,"Part-Paid","Unpaid")))))</f>
        <v/>
      </c>
      <c r="O384" s="7"/>
    </row>
    <row r="385" customFormat="false" ht="15" hidden="false" customHeight="false" outlineLevel="0" collapsed="false">
      <c r="A385" s="7"/>
      <c r="B385" s="40"/>
      <c r="C385" s="7"/>
      <c r="D385" s="8" t="str">
        <f aca="false">IF($A385="","",IFERROR(INDEX(Customers!$B$6:$B$205,MATCH($C385,Customers!$A$6:$A$205,0)),"Unknown customer"))</f>
        <v/>
      </c>
      <c r="E385" s="39" t="str">
        <f aca="false">IF($A385="","",IFERROR(IF(INDEX(Customers!$G$6:$G$205,MATCH($C385,Customers!$A$6:$A$205,0))="",Setup!$B$26,INDEX(Customers!$G$6:$G$205,MATCH($C385,Customers!$A$6:$A$205,0))),Setup!$B$26))</f>
        <v/>
      </c>
      <c r="F385" s="41" t="str">
        <f aca="false">IF(OR($A385="",$B385=""),"",$B385+$E385)</f>
        <v/>
      </c>
      <c r="G385" s="38" t="str">
        <f aca="false">IF($A385="","",SUMIFS('Line Items'!$E$6:$E$1505,'Line Items'!$A$6:$A$1505,$A385))</f>
        <v/>
      </c>
      <c r="H385" s="42"/>
      <c r="I385" s="38" t="str">
        <f aca="false">IF($A385="","",ROUND((G385-N(H385))*Setup!$B$28,2))</f>
        <v/>
      </c>
      <c r="J385" s="38" t="str">
        <f aca="false">IF($A385="","",G385-N(H385)+I385)</f>
        <v/>
      </c>
      <c r="K385" s="38" t="str">
        <f aca="false">IF($A385="","",SUMIFS(Payments!$G$6:$G$1005,Payments!$C$6:$C$1005,$A385))</f>
        <v/>
      </c>
      <c r="L385" s="38" t="str">
        <f aca="false">IF($A385="","",ROUND(J385-K385,2))</f>
        <v/>
      </c>
      <c r="M385" s="39" t="str">
        <f aca="true">IF($A385="","",IF(OR(L385&lt;=0,F385=""),0,MAX(0,TODAY()-F385)))</f>
        <v/>
      </c>
      <c r="N385" s="8" t="str">
        <f aca="false">IF($A385="","",IF(J385&lt;=0,"Draft",IF(L385&lt;=0,"Paid",IF(M385&gt;0,"Overdue",IF(K385&gt;0,"Part-Paid","Unpaid")))))</f>
        <v/>
      </c>
      <c r="O385" s="7"/>
    </row>
    <row r="386" customFormat="false" ht="15" hidden="false" customHeight="false" outlineLevel="0" collapsed="false">
      <c r="A386" s="7"/>
      <c r="B386" s="40"/>
      <c r="C386" s="7"/>
      <c r="D386" s="8" t="str">
        <f aca="false">IF($A386="","",IFERROR(INDEX(Customers!$B$6:$B$205,MATCH($C386,Customers!$A$6:$A$205,0)),"Unknown customer"))</f>
        <v/>
      </c>
      <c r="E386" s="39" t="str">
        <f aca="false">IF($A386="","",IFERROR(IF(INDEX(Customers!$G$6:$G$205,MATCH($C386,Customers!$A$6:$A$205,0))="",Setup!$B$26,INDEX(Customers!$G$6:$G$205,MATCH($C386,Customers!$A$6:$A$205,0))),Setup!$B$26))</f>
        <v/>
      </c>
      <c r="F386" s="41" t="str">
        <f aca="false">IF(OR($A386="",$B386=""),"",$B386+$E386)</f>
        <v/>
      </c>
      <c r="G386" s="38" t="str">
        <f aca="false">IF($A386="","",SUMIFS('Line Items'!$E$6:$E$1505,'Line Items'!$A$6:$A$1505,$A386))</f>
        <v/>
      </c>
      <c r="H386" s="42"/>
      <c r="I386" s="38" t="str">
        <f aca="false">IF($A386="","",ROUND((G386-N(H386))*Setup!$B$28,2))</f>
        <v/>
      </c>
      <c r="J386" s="38" t="str">
        <f aca="false">IF($A386="","",G386-N(H386)+I386)</f>
        <v/>
      </c>
      <c r="K386" s="38" t="str">
        <f aca="false">IF($A386="","",SUMIFS(Payments!$G$6:$G$1005,Payments!$C$6:$C$1005,$A386))</f>
        <v/>
      </c>
      <c r="L386" s="38" t="str">
        <f aca="false">IF($A386="","",ROUND(J386-K386,2))</f>
        <v/>
      </c>
      <c r="M386" s="39" t="str">
        <f aca="true">IF($A386="","",IF(OR(L386&lt;=0,F386=""),0,MAX(0,TODAY()-F386)))</f>
        <v/>
      </c>
      <c r="N386" s="8" t="str">
        <f aca="false">IF($A386="","",IF(J386&lt;=0,"Draft",IF(L386&lt;=0,"Paid",IF(M386&gt;0,"Overdue",IF(K386&gt;0,"Part-Paid","Unpaid")))))</f>
        <v/>
      </c>
      <c r="O386" s="7"/>
    </row>
    <row r="387" customFormat="false" ht="15" hidden="false" customHeight="false" outlineLevel="0" collapsed="false">
      <c r="A387" s="7"/>
      <c r="B387" s="40"/>
      <c r="C387" s="7"/>
      <c r="D387" s="8" t="str">
        <f aca="false">IF($A387="","",IFERROR(INDEX(Customers!$B$6:$B$205,MATCH($C387,Customers!$A$6:$A$205,0)),"Unknown customer"))</f>
        <v/>
      </c>
      <c r="E387" s="39" t="str">
        <f aca="false">IF($A387="","",IFERROR(IF(INDEX(Customers!$G$6:$G$205,MATCH($C387,Customers!$A$6:$A$205,0))="",Setup!$B$26,INDEX(Customers!$G$6:$G$205,MATCH($C387,Customers!$A$6:$A$205,0))),Setup!$B$26))</f>
        <v/>
      </c>
      <c r="F387" s="41" t="str">
        <f aca="false">IF(OR($A387="",$B387=""),"",$B387+$E387)</f>
        <v/>
      </c>
      <c r="G387" s="38" t="str">
        <f aca="false">IF($A387="","",SUMIFS('Line Items'!$E$6:$E$1505,'Line Items'!$A$6:$A$1505,$A387))</f>
        <v/>
      </c>
      <c r="H387" s="42"/>
      <c r="I387" s="38" t="str">
        <f aca="false">IF($A387="","",ROUND((G387-N(H387))*Setup!$B$28,2))</f>
        <v/>
      </c>
      <c r="J387" s="38" t="str">
        <f aca="false">IF($A387="","",G387-N(H387)+I387)</f>
        <v/>
      </c>
      <c r="K387" s="38" t="str">
        <f aca="false">IF($A387="","",SUMIFS(Payments!$G$6:$G$1005,Payments!$C$6:$C$1005,$A387))</f>
        <v/>
      </c>
      <c r="L387" s="38" t="str">
        <f aca="false">IF($A387="","",ROUND(J387-K387,2))</f>
        <v/>
      </c>
      <c r="M387" s="39" t="str">
        <f aca="true">IF($A387="","",IF(OR(L387&lt;=0,F387=""),0,MAX(0,TODAY()-F387)))</f>
        <v/>
      </c>
      <c r="N387" s="8" t="str">
        <f aca="false">IF($A387="","",IF(J387&lt;=0,"Draft",IF(L387&lt;=0,"Paid",IF(M387&gt;0,"Overdue",IF(K387&gt;0,"Part-Paid","Unpaid")))))</f>
        <v/>
      </c>
      <c r="O387" s="7"/>
    </row>
    <row r="388" customFormat="false" ht="15" hidden="false" customHeight="false" outlineLevel="0" collapsed="false">
      <c r="A388" s="7"/>
      <c r="B388" s="40"/>
      <c r="C388" s="7"/>
      <c r="D388" s="8" t="str">
        <f aca="false">IF($A388="","",IFERROR(INDEX(Customers!$B$6:$B$205,MATCH($C388,Customers!$A$6:$A$205,0)),"Unknown customer"))</f>
        <v/>
      </c>
      <c r="E388" s="39" t="str">
        <f aca="false">IF($A388="","",IFERROR(IF(INDEX(Customers!$G$6:$G$205,MATCH($C388,Customers!$A$6:$A$205,0))="",Setup!$B$26,INDEX(Customers!$G$6:$G$205,MATCH($C388,Customers!$A$6:$A$205,0))),Setup!$B$26))</f>
        <v/>
      </c>
      <c r="F388" s="41" t="str">
        <f aca="false">IF(OR($A388="",$B388=""),"",$B388+$E388)</f>
        <v/>
      </c>
      <c r="G388" s="38" t="str">
        <f aca="false">IF($A388="","",SUMIFS('Line Items'!$E$6:$E$1505,'Line Items'!$A$6:$A$1505,$A388))</f>
        <v/>
      </c>
      <c r="H388" s="42"/>
      <c r="I388" s="38" t="str">
        <f aca="false">IF($A388="","",ROUND((G388-N(H388))*Setup!$B$28,2))</f>
        <v/>
      </c>
      <c r="J388" s="38" t="str">
        <f aca="false">IF($A388="","",G388-N(H388)+I388)</f>
        <v/>
      </c>
      <c r="K388" s="38" t="str">
        <f aca="false">IF($A388="","",SUMIFS(Payments!$G$6:$G$1005,Payments!$C$6:$C$1005,$A388))</f>
        <v/>
      </c>
      <c r="L388" s="38" t="str">
        <f aca="false">IF($A388="","",ROUND(J388-K388,2))</f>
        <v/>
      </c>
      <c r="M388" s="39" t="str">
        <f aca="true">IF($A388="","",IF(OR(L388&lt;=0,F388=""),0,MAX(0,TODAY()-F388)))</f>
        <v/>
      </c>
      <c r="N388" s="8" t="str">
        <f aca="false">IF($A388="","",IF(J388&lt;=0,"Draft",IF(L388&lt;=0,"Paid",IF(M388&gt;0,"Overdue",IF(K388&gt;0,"Part-Paid","Unpaid")))))</f>
        <v/>
      </c>
      <c r="O388" s="7"/>
    </row>
    <row r="389" customFormat="false" ht="15" hidden="false" customHeight="false" outlineLevel="0" collapsed="false">
      <c r="A389" s="7"/>
      <c r="B389" s="40"/>
      <c r="C389" s="7"/>
      <c r="D389" s="8" t="str">
        <f aca="false">IF($A389="","",IFERROR(INDEX(Customers!$B$6:$B$205,MATCH($C389,Customers!$A$6:$A$205,0)),"Unknown customer"))</f>
        <v/>
      </c>
      <c r="E389" s="39" t="str">
        <f aca="false">IF($A389="","",IFERROR(IF(INDEX(Customers!$G$6:$G$205,MATCH($C389,Customers!$A$6:$A$205,0))="",Setup!$B$26,INDEX(Customers!$G$6:$G$205,MATCH($C389,Customers!$A$6:$A$205,0))),Setup!$B$26))</f>
        <v/>
      </c>
      <c r="F389" s="41" t="str">
        <f aca="false">IF(OR($A389="",$B389=""),"",$B389+$E389)</f>
        <v/>
      </c>
      <c r="G389" s="38" t="str">
        <f aca="false">IF($A389="","",SUMIFS('Line Items'!$E$6:$E$1505,'Line Items'!$A$6:$A$1505,$A389))</f>
        <v/>
      </c>
      <c r="H389" s="42"/>
      <c r="I389" s="38" t="str">
        <f aca="false">IF($A389="","",ROUND((G389-N(H389))*Setup!$B$28,2))</f>
        <v/>
      </c>
      <c r="J389" s="38" t="str">
        <f aca="false">IF($A389="","",G389-N(H389)+I389)</f>
        <v/>
      </c>
      <c r="K389" s="38" t="str">
        <f aca="false">IF($A389="","",SUMIFS(Payments!$G$6:$G$1005,Payments!$C$6:$C$1005,$A389))</f>
        <v/>
      </c>
      <c r="L389" s="38" t="str">
        <f aca="false">IF($A389="","",ROUND(J389-K389,2))</f>
        <v/>
      </c>
      <c r="M389" s="39" t="str">
        <f aca="true">IF($A389="","",IF(OR(L389&lt;=0,F389=""),0,MAX(0,TODAY()-F389)))</f>
        <v/>
      </c>
      <c r="N389" s="8" t="str">
        <f aca="false">IF($A389="","",IF(J389&lt;=0,"Draft",IF(L389&lt;=0,"Paid",IF(M389&gt;0,"Overdue",IF(K389&gt;0,"Part-Paid","Unpaid")))))</f>
        <v/>
      </c>
      <c r="O389" s="7"/>
    </row>
    <row r="390" customFormat="false" ht="15" hidden="false" customHeight="false" outlineLevel="0" collapsed="false">
      <c r="A390" s="7"/>
      <c r="B390" s="40"/>
      <c r="C390" s="7"/>
      <c r="D390" s="8" t="str">
        <f aca="false">IF($A390="","",IFERROR(INDEX(Customers!$B$6:$B$205,MATCH($C390,Customers!$A$6:$A$205,0)),"Unknown customer"))</f>
        <v/>
      </c>
      <c r="E390" s="39" t="str">
        <f aca="false">IF($A390="","",IFERROR(IF(INDEX(Customers!$G$6:$G$205,MATCH($C390,Customers!$A$6:$A$205,0))="",Setup!$B$26,INDEX(Customers!$G$6:$G$205,MATCH($C390,Customers!$A$6:$A$205,0))),Setup!$B$26))</f>
        <v/>
      </c>
      <c r="F390" s="41" t="str">
        <f aca="false">IF(OR($A390="",$B390=""),"",$B390+$E390)</f>
        <v/>
      </c>
      <c r="G390" s="38" t="str">
        <f aca="false">IF($A390="","",SUMIFS('Line Items'!$E$6:$E$1505,'Line Items'!$A$6:$A$1505,$A390))</f>
        <v/>
      </c>
      <c r="H390" s="42"/>
      <c r="I390" s="38" t="str">
        <f aca="false">IF($A390="","",ROUND((G390-N(H390))*Setup!$B$28,2))</f>
        <v/>
      </c>
      <c r="J390" s="38" t="str">
        <f aca="false">IF($A390="","",G390-N(H390)+I390)</f>
        <v/>
      </c>
      <c r="K390" s="38" t="str">
        <f aca="false">IF($A390="","",SUMIFS(Payments!$G$6:$G$1005,Payments!$C$6:$C$1005,$A390))</f>
        <v/>
      </c>
      <c r="L390" s="38" t="str">
        <f aca="false">IF($A390="","",ROUND(J390-K390,2))</f>
        <v/>
      </c>
      <c r="M390" s="39" t="str">
        <f aca="true">IF($A390="","",IF(OR(L390&lt;=0,F390=""),0,MAX(0,TODAY()-F390)))</f>
        <v/>
      </c>
      <c r="N390" s="8" t="str">
        <f aca="false">IF($A390="","",IF(J390&lt;=0,"Draft",IF(L390&lt;=0,"Paid",IF(M390&gt;0,"Overdue",IF(K390&gt;0,"Part-Paid","Unpaid")))))</f>
        <v/>
      </c>
      <c r="O390" s="7"/>
    </row>
    <row r="391" customFormat="false" ht="15" hidden="false" customHeight="false" outlineLevel="0" collapsed="false">
      <c r="A391" s="7"/>
      <c r="B391" s="40"/>
      <c r="C391" s="7"/>
      <c r="D391" s="8" t="str">
        <f aca="false">IF($A391="","",IFERROR(INDEX(Customers!$B$6:$B$205,MATCH($C391,Customers!$A$6:$A$205,0)),"Unknown customer"))</f>
        <v/>
      </c>
      <c r="E391" s="39" t="str">
        <f aca="false">IF($A391="","",IFERROR(IF(INDEX(Customers!$G$6:$G$205,MATCH($C391,Customers!$A$6:$A$205,0))="",Setup!$B$26,INDEX(Customers!$G$6:$G$205,MATCH($C391,Customers!$A$6:$A$205,0))),Setup!$B$26))</f>
        <v/>
      </c>
      <c r="F391" s="41" t="str">
        <f aca="false">IF(OR($A391="",$B391=""),"",$B391+$E391)</f>
        <v/>
      </c>
      <c r="G391" s="38" t="str">
        <f aca="false">IF($A391="","",SUMIFS('Line Items'!$E$6:$E$1505,'Line Items'!$A$6:$A$1505,$A391))</f>
        <v/>
      </c>
      <c r="H391" s="42"/>
      <c r="I391" s="38" t="str">
        <f aca="false">IF($A391="","",ROUND((G391-N(H391))*Setup!$B$28,2))</f>
        <v/>
      </c>
      <c r="J391" s="38" t="str">
        <f aca="false">IF($A391="","",G391-N(H391)+I391)</f>
        <v/>
      </c>
      <c r="K391" s="38" t="str">
        <f aca="false">IF($A391="","",SUMIFS(Payments!$G$6:$G$1005,Payments!$C$6:$C$1005,$A391))</f>
        <v/>
      </c>
      <c r="L391" s="38" t="str">
        <f aca="false">IF($A391="","",ROUND(J391-K391,2))</f>
        <v/>
      </c>
      <c r="M391" s="39" t="str">
        <f aca="true">IF($A391="","",IF(OR(L391&lt;=0,F391=""),0,MAX(0,TODAY()-F391)))</f>
        <v/>
      </c>
      <c r="N391" s="8" t="str">
        <f aca="false">IF($A391="","",IF(J391&lt;=0,"Draft",IF(L391&lt;=0,"Paid",IF(M391&gt;0,"Overdue",IF(K391&gt;0,"Part-Paid","Unpaid")))))</f>
        <v/>
      </c>
      <c r="O391" s="7"/>
    </row>
    <row r="392" customFormat="false" ht="15" hidden="false" customHeight="false" outlineLevel="0" collapsed="false">
      <c r="A392" s="7"/>
      <c r="B392" s="40"/>
      <c r="C392" s="7"/>
      <c r="D392" s="8" t="str">
        <f aca="false">IF($A392="","",IFERROR(INDEX(Customers!$B$6:$B$205,MATCH($C392,Customers!$A$6:$A$205,0)),"Unknown customer"))</f>
        <v/>
      </c>
      <c r="E392" s="39" t="str">
        <f aca="false">IF($A392="","",IFERROR(IF(INDEX(Customers!$G$6:$G$205,MATCH($C392,Customers!$A$6:$A$205,0))="",Setup!$B$26,INDEX(Customers!$G$6:$G$205,MATCH($C392,Customers!$A$6:$A$205,0))),Setup!$B$26))</f>
        <v/>
      </c>
      <c r="F392" s="41" t="str">
        <f aca="false">IF(OR($A392="",$B392=""),"",$B392+$E392)</f>
        <v/>
      </c>
      <c r="G392" s="38" t="str">
        <f aca="false">IF($A392="","",SUMIFS('Line Items'!$E$6:$E$1505,'Line Items'!$A$6:$A$1505,$A392))</f>
        <v/>
      </c>
      <c r="H392" s="42"/>
      <c r="I392" s="38" t="str">
        <f aca="false">IF($A392="","",ROUND((G392-N(H392))*Setup!$B$28,2))</f>
        <v/>
      </c>
      <c r="J392" s="38" t="str">
        <f aca="false">IF($A392="","",G392-N(H392)+I392)</f>
        <v/>
      </c>
      <c r="K392" s="38" t="str">
        <f aca="false">IF($A392="","",SUMIFS(Payments!$G$6:$G$1005,Payments!$C$6:$C$1005,$A392))</f>
        <v/>
      </c>
      <c r="L392" s="38" t="str">
        <f aca="false">IF($A392="","",ROUND(J392-K392,2))</f>
        <v/>
      </c>
      <c r="M392" s="39" t="str">
        <f aca="true">IF($A392="","",IF(OR(L392&lt;=0,F392=""),0,MAX(0,TODAY()-F392)))</f>
        <v/>
      </c>
      <c r="N392" s="8" t="str">
        <f aca="false">IF($A392="","",IF(J392&lt;=0,"Draft",IF(L392&lt;=0,"Paid",IF(M392&gt;0,"Overdue",IF(K392&gt;0,"Part-Paid","Unpaid")))))</f>
        <v/>
      </c>
      <c r="O392" s="7"/>
    </row>
    <row r="393" customFormat="false" ht="15" hidden="false" customHeight="false" outlineLevel="0" collapsed="false">
      <c r="A393" s="7"/>
      <c r="B393" s="40"/>
      <c r="C393" s="7"/>
      <c r="D393" s="8" t="str">
        <f aca="false">IF($A393="","",IFERROR(INDEX(Customers!$B$6:$B$205,MATCH($C393,Customers!$A$6:$A$205,0)),"Unknown customer"))</f>
        <v/>
      </c>
      <c r="E393" s="39" t="str">
        <f aca="false">IF($A393="","",IFERROR(IF(INDEX(Customers!$G$6:$G$205,MATCH($C393,Customers!$A$6:$A$205,0))="",Setup!$B$26,INDEX(Customers!$G$6:$G$205,MATCH($C393,Customers!$A$6:$A$205,0))),Setup!$B$26))</f>
        <v/>
      </c>
      <c r="F393" s="41" t="str">
        <f aca="false">IF(OR($A393="",$B393=""),"",$B393+$E393)</f>
        <v/>
      </c>
      <c r="G393" s="38" t="str">
        <f aca="false">IF($A393="","",SUMIFS('Line Items'!$E$6:$E$1505,'Line Items'!$A$6:$A$1505,$A393))</f>
        <v/>
      </c>
      <c r="H393" s="42"/>
      <c r="I393" s="38" t="str">
        <f aca="false">IF($A393="","",ROUND((G393-N(H393))*Setup!$B$28,2))</f>
        <v/>
      </c>
      <c r="J393" s="38" t="str">
        <f aca="false">IF($A393="","",G393-N(H393)+I393)</f>
        <v/>
      </c>
      <c r="K393" s="38" t="str">
        <f aca="false">IF($A393="","",SUMIFS(Payments!$G$6:$G$1005,Payments!$C$6:$C$1005,$A393))</f>
        <v/>
      </c>
      <c r="L393" s="38" t="str">
        <f aca="false">IF($A393="","",ROUND(J393-K393,2))</f>
        <v/>
      </c>
      <c r="M393" s="39" t="str">
        <f aca="true">IF($A393="","",IF(OR(L393&lt;=0,F393=""),0,MAX(0,TODAY()-F393)))</f>
        <v/>
      </c>
      <c r="N393" s="8" t="str">
        <f aca="false">IF($A393="","",IF(J393&lt;=0,"Draft",IF(L393&lt;=0,"Paid",IF(M393&gt;0,"Overdue",IF(K393&gt;0,"Part-Paid","Unpaid")))))</f>
        <v/>
      </c>
      <c r="O393" s="7"/>
    </row>
    <row r="394" customFormat="false" ht="15" hidden="false" customHeight="false" outlineLevel="0" collapsed="false">
      <c r="A394" s="7"/>
      <c r="B394" s="40"/>
      <c r="C394" s="7"/>
      <c r="D394" s="8" t="str">
        <f aca="false">IF($A394="","",IFERROR(INDEX(Customers!$B$6:$B$205,MATCH($C394,Customers!$A$6:$A$205,0)),"Unknown customer"))</f>
        <v/>
      </c>
      <c r="E394" s="39" t="str">
        <f aca="false">IF($A394="","",IFERROR(IF(INDEX(Customers!$G$6:$G$205,MATCH($C394,Customers!$A$6:$A$205,0))="",Setup!$B$26,INDEX(Customers!$G$6:$G$205,MATCH($C394,Customers!$A$6:$A$205,0))),Setup!$B$26))</f>
        <v/>
      </c>
      <c r="F394" s="41" t="str">
        <f aca="false">IF(OR($A394="",$B394=""),"",$B394+$E394)</f>
        <v/>
      </c>
      <c r="G394" s="38" t="str">
        <f aca="false">IF($A394="","",SUMIFS('Line Items'!$E$6:$E$1505,'Line Items'!$A$6:$A$1505,$A394))</f>
        <v/>
      </c>
      <c r="H394" s="42"/>
      <c r="I394" s="38" t="str">
        <f aca="false">IF($A394="","",ROUND((G394-N(H394))*Setup!$B$28,2))</f>
        <v/>
      </c>
      <c r="J394" s="38" t="str">
        <f aca="false">IF($A394="","",G394-N(H394)+I394)</f>
        <v/>
      </c>
      <c r="K394" s="38" t="str">
        <f aca="false">IF($A394="","",SUMIFS(Payments!$G$6:$G$1005,Payments!$C$6:$C$1005,$A394))</f>
        <v/>
      </c>
      <c r="L394" s="38" t="str">
        <f aca="false">IF($A394="","",ROUND(J394-K394,2))</f>
        <v/>
      </c>
      <c r="M394" s="39" t="str">
        <f aca="true">IF($A394="","",IF(OR(L394&lt;=0,F394=""),0,MAX(0,TODAY()-F394)))</f>
        <v/>
      </c>
      <c r="N394" s="8" t="str">
        <f aca="false">IF($A394="","",IF(J394&lt;=0,"Draft",IF(L394&lt;=0,"Paid",IF(M394&gt;0,"Overdue",IF(K394&gt;0,"Part-Paid","Unpaid")))))</f>
        <v/>
      </c>
      <c r="O394" s="7"/>
    </row>
    <row r="395" customFormat="false" ht="15" hidden="false" customHeight="false" outlineLevel="0" collapsed="false">
      <c r="A395" s="7"/>
      <c r="B395" s="40"/>
      <c r="C395" s="7"/>
      <c r="D395" s="8" t="str">
        <f aca="false">IF($A395="","",IFERROR(INDEX(Customers!$B$6:$B$205,MATCH($C395,Customers!$A$6:$A$205,0)),"Unknown customer"))</f>
        <v/>
      </c>
      <c r="E395" s="39" t="str">
        <f aca="false">IF($A395="","",IFERROR(IF(INDEX(Customers!$G$6:$G$205,MATCH($C395,Customers!$A$6:$A$205,0))="",Setup!$B$26,INDEX(Customers!$G$6:$G$205,MATCH($C395,Customers!$A$6:$A$205,0))),Setup!$B$26))</f>
        <v/>
      </c>
      <c r="F395" s="41" t="str">
        <f aca="false">IF(OR($A395="",$B395=""),"",$B395+$E395)</f>
        <v/>
      </c>
      <c r="G395" s="38" t="str">
        <f aca="false">IF($A395="","",SUMIFS('Line Items'!$E$6:$E$1505,'Line Items'!$A$6:$A$1505,$A395))</f>
        <v/>
      </c>
      <c r="H395" s="42"/>
      <c r="I395" s="38" t="str">
        <f aca="false">IF($A395="","",ROUND((G395-N(H395))*Setup!$B$28,2))</f>
        <v/>
      </c>
      <c r="J395" s="38" t="str">
        <f aca="false">IF($A395="","",G395-N(H395)+I395)</f>
        <v/>
      </c>
      <c r="K395" s="38" t="str">
        <f aca="false">IF($A395="","",SUMIFS(Payments!$G$6:$G$1005,Payments!$C$6:$C$1005,$A395))</f>
        <v/>
      </c>
      <c r="L395" s="38" t="str">
        <f aca="false">IF($A395="","",ROUND(J395-K395,2))</f>
        <v/>
      </c>
      <c r="M395" s="39" t="str">
        <f aca="true">IF($A395="","",IF(OR(L395&lt;=0,F395=""),0,MAX(0,TODAY()-F395)))</f>
        <v/>
      </c>
      <c r="N395" s="8" t="str">
        <f aca="false">IF($A395="","",IF(J395&lt;=0,"Draft",IF(L395&lt;=0,"Paid",IF(M395&gt;0,"Overdue",IF(K395&gt;0,"Part-Paid","Unpaid")))))</f>
        <v/>
      </c>
      <c r="O395" s="7"/>
    </row>
    <row r="396" customFormat="false" ht="15" hidden="false" customHeight="false" outlineLevel="0" collapsed="false">
      <c r="A396" s="7"/>
      <c r="B396" s="40"/>
      <c r="C396" s="7"/>
      <c r="D396" s="8" t="str">
        <f aca="false">IF($A396="","",IFERROR(INDEX(Customers!$B$6:$B$205,MATCH($C396,Customers!$A$6:$A$205,0)),"Unknown customer"))</f>
        <v/>
      </c>
      <c r="E396" s="39" t="str">
        <f aca="false">IF($A396="","",IFERROR(IF(INDEX(Customers!$G$6:$G$205,MATCH($C396,Customers!$A$6:$A$205,0))="",Setup!$B$26,INDEX(Customers!$G$6:$G$205,MATCH($C396,Customers!$A$6:$A$205,0))),Setup!$B$26))</f>
        <v/>
      </c>
      <c r="F396" s="41" t="str">
        <f aca="false">IF(OR($A396="",$B396=""),"",$B396+$E396)</f>
        <v/>
      </c>
      <c r="G396" s="38" t="str">
        <f aca="false">IF($A396="","",SUMIFS('Line Items'!$E$6:$E$1505,'Line Items'!$A$6:$A$1505,$A396))</f>
        <v/>
      </c>
      <c r="H396" s="42"/>
      <c r="I396" s="38" t="str">
        <f aca="false">IF($A396="","",ROUND((G396-N(H396))*Setup!$B$28,2))</f>
        <v/>
      </c>
      <c r="J396" s="38" t="str">
        <f aca="false">IF($A396="","",G396-N(H396)+I396)</f>
        <v/>
      </c>
      <c r="K396" s="38" t="str">
        <f aca="false">IF($A396="","",SUMIFS(Payments!$G$6:$G$1005,Payments!$C$6:$C$1005,$A396))</f>
        <v/>
      </c>
      <c r="L396" s="38" t="str">
        <f aca="false">IF($A396="","",ROUND(J396-K396,2))</f>
        <v/>
      </c>
      <c r="M396" s="39" t="str">
        <f aca="true">IF($A396="","",IF(OR(L396&lt;=0,F396=""),0,MAX(0,TODAY()-F396)))</f>
        <v/>
      </c>
      <c r="N396" s="8" t="str">
        <f aca="false">IF($A396="","",IF(J396&lt;=0,"Draft",IF(L396&lt;=0,"Paid",IF(M396&gt;0,"Overdue",IF(K396&gt;0,"Part-Paid","Unpaid")))))</f>
        <v/>
      </c>
      <c r="O396" s="7"/>
    </row>
    <row r="397" customFormat="false" ht="15" hidden="false" customHeight="false" outlineLevel="0" collapsed="false">
      <c r="A397" s="7"/>
      <c r="B397" s="40"/>
      <c r="C397" s="7"/>
      <c r="D397" s="8" t="str">
        <f aca="false">IF($A397="","",IFERROR(INDEX(Customers!$B$6:$B$205,MATCH($C397,Customers!$A$6:$A$205,0)),"Unknown customer"))</f>
        <v/>
      </c>
      <c r="E397" s="39" t="str">
        <f aca="false">IF($A397="","",IFERROR(IF(INDEX(Customers!$G$6:$G$205,MATCH($C397,Customers!$A$6:$A$205,0))="",Setup!$B$26,INDEX(Customers!$G$6:$G$205,MATCH($C397,Customers!$A$6:$A$205,0))),Setup!$B$26))</f>
        <v/>
      </c>
      <c r="F397" s="41" t="str">
        <f aca="false">IF(OR($A397="",$B397=""),"",$B397+$E397)</f>
        <v/>
      </c>
      <c r="G397" s="38" t="str">
        <f aca="false">IF($A397="","",SUMIFS('Line Items'!$E$6:$E$1505,'Line Items'!$A$6:$A$1505,$A397))</f>
        <v/>
      </c>
      <c r="H397" s="42"/>
      <c r="I397" s="38" t="str">
        <f aca="false">IF($A397="","",ROUND((G397-N(H397))*Setup!$B$28,2))</f>
        <v/>
      </c>
      <c r="J397" s="38" t="str">
        <f aca="false">IF($A397="","",G397-N(H397)+I397)</f>
        <v/>
      </c>
      <c r="K397" s="38" t="str">
        <f aca="false">IF($A397="","",SUMIFS(Payments!$G$6:$G$1005,Payments!$C$6:$C$1005,$A397))</f>
        <v/>
      </c>
      <c r="L397" s="38" t="str">
        <f aca="false">IF($A397="","",ROUND(J397-K397,2))</f>
        <v/>
      </c>
      <c r="M397" s="39" t="str">
        <f aca="true">IF($A397="","",IF(OR(L397&lt;=0,F397=""),0,MAX(0,TODAY()-F397)))</f>
        <v/>
      </c>
      <c r="N397" s="8" t="str">
        <f aca="false">IF($A397="","",IF(J397&lt;=0,"Draft",IF(L397&lt;=0,"Paid",IF(M397&gt;0,"Overdue",IF(K397&gt;0,"Part-Paid","Unpaid")))))</f>
        <v/>
      </c>
      <c r="O397" s="7"/>
    </row>
    <row r="398" customFormat="false" ht="15" hidden="false" customHeight="false" outlineLevel="0" collapsed="false">
      <c r="A398" s="7"/>
      <c r="B398" s="40"/>
      <c r="C398" s="7"/>
      <c r="D398" s="8" t="str">
        <f aca="false">IF($A398="","",IFERROR(INDEX(Customers!$B$6:$B$205,MATCH($C398,Customers!$A$6:$A$205,0)),"Unknown customer"))</f>
        <v/>
      </c>
      <c r="E398" s="39" t="str">
        <f aca="false">IF($A398="","",IFERROR(IF(INDEX(Customers!$G$6:$G$205,MATCH($C398,Customers!$A$6:$A$205,0))="",Setup!$B$26,INDEX(Customers!$G$6:$G$205,MATCH($C398,Customers!$A$6:$A$205,0))),Setup!$B$26))</f>
        <v/>
      </c>
      <c r="F398" s="41" t="str">
        <f aca="false">IF(OR($A398="",$B398=""),"",$B398+$E398)</f>
        <v/>
      </c>
      <c r="G398" s="38" t="str">
        <f aca="false">IF($A398="","",SUMIFS('Line Items'!$E$6:$E$1505,'Line Items'!$A$6:$A$1505,$A398))</f>
        <v/>
      </c>
      <c r="H398" s="42"/>
      <c r="I398" s="38" t="str">
        <f aca="false">IF($A398="","",ROUND((G398-N(H398))*Setup!$B$28,2))</f>
        <v/>
      </c>
      <c r="J398" s="38" t="str">
        <f aca="false">IF($A398="","",G398-N(H398)+I398)</f>
        <v/>
      </c>
      <c r="K398" s="38" t="str">
        <f aca="false">IF($A398="","",SUMIFS(Payments!$G$6:$G$1005,Payments!$C$6:$C$1005,$A398))</f>
        <v/>
      </c>
      <c r="L398" s="38" t="str">
        <f aca="false">IF($A398="","",ROUND(J398-K398,2))</f>
        <v/>
      </c>
      <c r="M398" s="39" t="str">
        <f aca="true">IF($A398="","",IF(OR(L398&lt;=0,F398=""),0,MAX(0,TODAY()-F398)))</f>
        <v/>
      </c>
      <c r="N398" s="8" t="str">
        <f aca="false">IF($A398="","",IF(J398&lt;=0,"Draft",IF(L398&lt;=0,"Paid",IF(M398&gt;0,"Overdue",IF(K398&gt;0,"Part-Paid","Unpaid")))))</f>
        <v/>
      </c>
      <c r="O398" s="7"/>
    </row>
    <row r="399" customFormat="false" ht="15" hidden="false" customHeight="false" outlineLevel="0" collapsed="false">
      <c r="A399" s="7"/>
      <c r="B399" s="40"/>
      <c r="C399" s="7"/>
      <c r="D399" s="8" t="str">
        <f aca="false">IF($A399="","",IFERROR(INDEX(Customers!$B$6:$B$205,MATCH($C399,Customers!$A$6:$A$205,0)),"Unknown customer"))</f>
        <v/>
      </c>
      <c r="E399" s="39" t="str">
        <f aca="false">IF($A399="","",IFERROR(IF(INDEX(Customers!$G$6:$G$205,MATCH($C399,Customers!$A$6:$A$205,0))="",Setup!$B$26,INDEX(Customers!$G$6:$G$205,MATCH($C399,Customers!$A$6:$A$205,0))),Setup!$B$26))</f>
        <v/>
      </c>
      <c r="F399" s="41" t="str">
        <f aca="false">IF(OR($A399="",$B399=""),"",$B399+$E399)</f>
        <v/>
      </c>
      <c r="G399" s="38" t="str">
        <f aca="false">IF($A399="","",SUMIFS('Line Items'!$E$6:$E$1505,'Line Items'!$A$6:$A$1505,$A399))</f>
        <v/>
      </c>
      <c r="H399" s="42"/>
      <c r="I399" s="38" t="str">
        <f aca="false">IF($A399="","",ROUND((G399-N(H399))*Setup!$B$28,2))</f>
        <v/>
      </c>
      <c r="J399" s="38" t="str">
        <f aca="false">IF($A399="","",G399-N(H399)+I399)</f>
        <v/>
      </c>
      <c r="K399" s="38" t="str">
        <f aca="false">IF($A399="","",SUMIFS(Payments!$G$6:$G$1005,Payments!$C$6:$C$1005,$A399))</f>
        <v/>
      </c>
      <c r="L399" s="38" t="str">
        <f aca="false">IF($A399="","",ROUND(J399-K399,2))</f>
        <v/>
      </c>
      <c r="M399" s="39" t="str">
        <f aca="true">IF($A399="","",IF(OR(L399&lt;=0,F399=""),0,MAX(0,TODAY()-F399)))</f>
        <v/>
      </c>
      <c r="N399" s="8" t="str">
        <f aca="false">IF($A399="","",IF(J399&lt;=0,"Draft",IF(L399&lt;=0,"Paid",IF(M399&gt;0,"Overdue",IF(K399&gt;0,"Part-Paid","Unpaid")))))</f>
        <v/>
      </c>
      <c r="O399" s="7"/>
    </row>
    <row r="400" customFormat="false" ht="15" hidden="false" customHeight="false" outlineLevel="0" collapsed="false">
      <c r="A400" s="7"/>
      <c r="B400" s="40"/>
      <c r="C400" s="7"/>
      <c r="D400" s="8" t="str">
        <f aca="false">IF($A400="","",IFERROR(INDEX(Customers!$B$6:$B$205,MATCH($C400,Customers!$A$6:$A$205,0)),"Unknown customer"))</f>
        <v/>
      </c>
      <c r="E400" s="39" t="str">
        <f aca="false">IF($A400="","",IFERROR(IF(INDEX(Customers!$G$6:$G$205,MATCH($C400,Customers!$A$6:$A$205,0))="",Setup!$B$26,INDEX(Customers!$G$6:$G$205,MATCH($C400,Customers!$A$6:$A$205,0))),Setup!$B$26))</f>
        <v/>
      </c>
      <c r="F400" s="41" t="str">
        <f aca="false">IF(OR($A400="",$B400=""),"",$B400+$E400)</f>
        <v/>
      </c>
      <c r="G400" s="38" t="str">
        <f aca="false">IF($A400="","",SUMIFS('Line Items'!$E$6:$E$1505,'Line Items'!$A$6:$A$1505,$A400))</f>
        <v/>
      </c>
      <c r="H400" s="42"/>
      <c r="I400" s="38" t="str">
        <f aca="false">IF($A400="","",ROUND((G400-N(H400))*Setup!$B$28,2))</f>
        <v/>
      </c>
      <c r="J400" s="38" t="str">
        <f aca="false">IF($A400="","",G400-N(H400)+I400)</f>
        <v/>
      </c>
      <c r="K400" s="38" t="str">
        <f aca="false">IF($A400="","",SUMIFS(Payments!$G$6:$G$1005,Payments!$C$6:$C$1005,$A400))</f>
        <v/>
      </c>
      <c r="L400" s="38" t="str">
        <f aca="false">IF($A400="","",ROUND(J400-K400,2))</f>
        <v/>
      </c>
      <c r="M400" s="39" t="str">
        <f aca="true">IF($A400="","",IF(OR(L400&lt;=0,F400=""),0,MAX(0,TODAY()-F400)))</f>
        <v/>
      </c>
      <c r="N400" s="8" t="str">
        <f aca="false">IF($A400="","",IF(J400&lt;=0,"Draft",IF(L400&lt;=0,"Paid",IF(M400&gt;0,"Overdue",IF(K400&gt;0,"Part-Paid","Unpaid")))))</f>
        <v/>
      </c>
      <c r="O400" s="7"/>
    </row>
    <row r="401" customFormat="false" ht="15" hidden="false" customHeight="false" outlineLevel="0" collapsed="false">
      <c r="A401" s="7"/>
      <c r="B401" s="40"/>
      <c r="C401" s="7"/>
      <c r="D401" s="8" t="str">
        <f aca="false">IF($A401="","",IFERROR(INDEX(Customers!$B$6:$B$205,MATCH($C401,Customers!$A$6:$A$205,0)),"Unknown customer"))</f>
        <v/>
      </c>
      <c r="E401" s="39" t="str">
        <f aca="false">IF($A401="","",IFERROR(IF(INDEX(Customers!$G$6:$G$205,MATCH($C401,Customers!$A$6:$A$205,0))="",Setup!$B$26,INDEX(Customers!$G$6:$G$205,MATCH($C401,Customers!$A$6:$A$205,0))),Setup!$B$26))</f>
        <v/>
      </c>
      <c r="F401" s="41" t="str">
        <f aca="false">IF(OR($A401="",$B401=""),"",$B401+$E401)</f>
        <v/>
      </c>
      <c r="G401" s="38" t="str">
        <f aca="false">IF($A401="","",SUMIFS('Line Items'!$E$6:$E$1505,'Line Items'!$A$6:$A$1505,$A401))</f>
        <v/>
      </c>
      <c r="H401" s="42"/>
      <c r="I401" s="38" t="str">
        <f aca="false">IF($A401="","",ROUND((G401-N(H401))*Setup!$B$28,2))</f>
        <v/>
      </c>
      <c r="J401" s="38" t="str">
        <f aca="false">IF($A401="","",G401-N(H401)+I401)</f>
        <v/>
      </c>
      <c r="K401" s="38" t="str">
        <f aca="false">IF($A401="","",SUMIFS(Payments!$G$6:$G$1005,Payments!$C$6:$C$1005,$A401))</f>
        <v/>
      </c>
      <c r="L401" s="38" t="str">
        <f aca="false">IF($A401="","",ROUND(J401-K401,2))</f>
        <v/>
      </c>
      <c r="M401" s="39" t="str">
        <f aca="true">IF($A401="","",IF(OR(L401&lt;=0,F401=""),0,MAX(0,TODAY()-F401)))</f>
        <v/>
      </c>
      <c r="N401" s="8" t="str">
        <f aca="false">IF($A401="","",IF(J401&lt;=0,"Draft",IF(L401&lt;=0,"Paid",IF(M401&gt;0,"Overdue",IF(K401&gt;0,"Part-Paid","Unpaid")))))</f>
        <v/>
      </c>
      <c r="O401" s="7"/>
    </row>
    <row r="402" customFormat="false" ht="15" hidden="false" customHeight="false" outlineLevel="0" collapsed="false">
      <c r="A402" s="7"/>
      <c r="B402" s="40"/>
      <c r="C402" s="7"/>
      <c r="D402" s="8" t="str">
        <f aca="false">IF($A402="","",IFERROR(INDEX(Customers!$B$6:$B$205,MATCH($C402,Customers!$A$6:$A$205,0)),"Unknown customer"))</f>
        <v/>
      </c>
      <c r="E402" s="39" t="str">
        <f aca="false">IF($A402="","",IFERROR(IF(INDEX(Customers!$G$6:$G$205,MATCH($C402,Customers!$A$6:$A$205,0))="",Setup!$B$26,INDEX(Customers!$G$6:$G$205,MATCH($C402,Customers!$A$6:$A$205,0))),Setup!$B$26))</f>
        <v/>
      </c>
      <c r="F402" s="41" t="str">
        <f aca="false">IF(OR($A402="",$B402=""),"",$B402+$E402)</f>
        <v/>
      </c>
      <c r="G402" s="38" t="str">
        <f aca="false">IF($A402="","",SUMIFS('Line Items'!$E$6:$E$1505,'Line Items'!$A$6:$A$1505,$A402))</f>
        <v/>
      </c>
      <c r="H402" s="42"/>
      <c r="I402" s="38" t="str">
        <f aca="false">IF($A402="","",ROUND((G402-N(H402))*Setup!$B$28,2))</f>
        <v/>
      </c>
      <c r="J402" s="38" t="str">
        <f aca="false">IF($A402="","",G402-N(H402)+I402)</f>
        <v/>
      </c>
      <c r="K402" s="38" t="str">
        <f aca="false">IF($A402="","",SUMIFS(Payments!$G$6:$G$1005,Payments!$C$6:$C$1005,$A402))</f>
        <v/>
      </c>
      <c r="L402" s="38" t="str">
        <f aca="false">IF($A402="","",ROUND(J402-K402,2))</f>
        <v/>
      </c>
      <c r="M402" s="39" t="str">
        <f aca="true">IF($A402="","",IF(OR(L402&lt;=0,F402=""),0,MAX(0,TODAY()-F402)))</f>
        <v/>
      </c>
      <c r="N402" s="8" t="str">
        <f aca="false">IF($A402="","",IF(J402&lt;=0,"Draft",IF(L402&lt;=0,"Paid",IF(M402&gt;0,"Overdue",IF(K402&gt;0,"Part-Paid","Unpaid")))))</f>
        <v/>
      </c>
      <c r="O402" s="7"/>
    </row>
    <row r="403" customFormat="false" ht="15" hidden="false" customHeight="false" outlineLevel="0" collapsed="false">
      <c r="A403" s="7"/>
      <c r="B403" s="40"/>
      <c r="C403" s="7"/>
      <c r="D403" s="8" t="str">
        <f aca="false">IF($A403="","",IFERROR(INDEX(Customers!$B$6:$B$205,MATCH($C403,Customers!$A$6:$A$205,0)),"Unknown customer"))</f>
        <v/>
      </c>
      <c r="E403" s="39" t="str">
        <f aca="false">IF($A403="","",IFERROR(IF(INDEX(Customers!$G$6:$G$205,MATCH($C403,Customers!$A$6:$A$205,0))="",Setup!$B$26,INDEX(Customers!$G$6:$G$205,MATCH($C403,Customers!$A$6:$A$205,0))),Setup!$B$26))</f>
        <v/>
      </c>
      <c r="F403" s="41" t="str">
        <f aca="false">IF(OR($A403="",$B403=""),"",$B403+$E403)</f>
        <v/>
      </c>
      <c r="G403" s="38" t="str">
        <f aca="false">IF($A403="","",SUMIFS('Line Items'!$E$6:$E$1505,'Line Items'!$A$6:$A$1505,$A403))</f>
        <v/>
      </c>
      <c r="H403" s="42"/>
      <c r="I403" s="38" t="str">
        <f aca="false">IF($A403="","",ROUND((G403-N(H403))*Setup!$B$28,2))</f>
        <v/>
      </c>
      <c r="J403" s="38" t="str">
        <f aca="false">IF($A403="","",G403-N(H403)+I403)</f>
        <v/>
      </c>
      <c r="K403" s="38" t="str">
        <f aca="false">IF($A403="","",SUMIFS(Payments!$G$6:$G$1005,Payments!$C$6:$C$1005,$A403))</f>
        <v/>
      </c>
      <c r="L403" s="38" t="str">
        <f aca="false">IF($A403="","",ROUND(J403-K403,2))</f>
        <v/>
      </c>
      <c r="M403" s="39" t="str">
        <f aca="true">IF($A403="","",IF(OR(L403&lt;=0,F403=""),0,MAX(0,TODAY()-F403)))</f>
        <v/>
      </c>
      <c r="N403" s="8" t="str">
        <f aca="false">IF($A403="","",IF(J403&lt;=0,"Draft",IF(L403&lt;=0,"Paid",IF(M403&gt;0,"Overdue",IF(K403&gt;0,"Part-Paid","Unpaid")))))</f>
        <v/>
      </c>
      <c r="O403" s="7"/>
    </row>
    <row r="404" customFormat="false" ht="15" hidden="false" customHeight="false" outlineLevel="0" collapsed="false">
      <c r="A404" s="7"/>
      <c r="B404" s="40"/>
      <c r="C404" s="7"/>
      <c r="D404" s="8" t="str">
        <f aca="false">IF($A404="","",IFERROR(INDEX(Customers!$B$6:$B$205,MATCH($C404,Customers!$A$6:$A$205,0)),"Unknown customer"))</f>
        <v/>
      </c>
      <c r="E404" s="39" t="str">
        <f aca="false">IF($A404="","",IFERROR(IF(INDEX(Customers!$G$6:$G$205,MATCH($C404,Customers!$A$6:$A$205,0))="",Setup!$B$26,INDEX(Customers!$G$6:$G$205,MATCH($C404,Customers!$A$6:$A$205,0))),Setup!$B$26))</f>
        <v/>
      </c>
      <c r="F404" s="41" t="str">
        <f aca="false">IF(OR($A404="",$B404=""),"",$B404+$E404)</f>
        <v/>
      </c>
      <c r="G404" s="38" t="str">
        <f aca="false">IF($A404="","",SUMIFS('Line Items'!$E$6:$E$1505,'Line Items'!$A$6:$A$1505,$A404))</f>
        <v/>
      </c>
      <c r="H404" s="42"/>
      <c r="I404" s="38" t="str">
        <f aca="false">IF($A404="","",ROUND((G404-N(H404))*Setup!$B$28,2))</f>
        <v/>
      </c>
      <c r="J404" s="38" t="str">
        <f aca="false">IF($A404="","",G404-N(H404)+I404)</f>
        <v/>
      </c>
      <c r="K404" s="38" t="str">
        <f aca="false">IF($A404="","",SUMIFS(Payments!$G$6:$G$1005,Payments!$C$6:$C$1005,$A404))</f>
        <v/>
      </c>
      <c r="L404" s="38" t="str">
        <f aca="false">IF($A404="","",ROUND(J404-K404,2))</f>
        <v/>
      </c>
      <c r="M404" s="39" t="str">
        <f aca="true">IF($A404="","",IF(OR(L404&lt;=0,F404=""),0,MAX(0,TODAY()-F404)))</f>
        <v/>
      </c>
      <c r="N404" s="8" t="str">
        <f aca="false">IF($A404="","",IF(J404&lt;=0,"Draft",IF(L404&lt;=0,"Paid",IF(M404&gt;0,"Overdue",IF(K404&gt;0,"Part-Paid","Unpaid")))))</f>
        <v/>
      </c>
      <c r="O404" s="7"/>
    </row>
    <row r="405" customFormat="false" ht="15" hidden="false" customHeight="false" outlineLevel="0" collapsed="false">
      <c r="A405" s="7"/>
      <c r="B405" s="40"/>
      <c r="C405" s="7"/>
      <c r="D405" s="8" t="str">
        <f aca="false">IF($A405="","",IFERROR(INDEX(Customers!$B$6:$B$205,MATCH($C405,Customers!$A$6:$A$205,0)),"Unknown customer"))</f>
        <v/>
      </c>
      <c r="E405" s="39" t="str">
        <f aca="false">IF($A405="","",IFERROR(IF(INDEX(Customers!$G$6:$G$205,MATCH($C405,Customers!$A$6:$A$205,0))="",Setup!$B$26,INDEX(Customers!$G$6:$G$205,MATCH($C405,Customers!$A$6:$A$205,0))),Setup!$B$26))</f>
        <v/>
      </c>
      <c r="F405" s="41" t="str">
        <f aca="false">IF(OR($A405="",$B405=""),"",$B405+$E405)</f>
        <v/>
      </c>
      <c r="G405" s="38" t="str">
        <f aca="false">IF($A405="","",SUMIFS('Line Items'!$E$6:$E$1505,'Line Items'!$A$6:$A$1505,$A405))</f>
        <v/>
      </c>
      <c r="H405" s="42"/>
      <c r="I405" s="38" t="str">
        <f aca="false">IF($A405="","",ROUND((G405-N(H405))*Setup!$B$28,2))</f>
        <v/>
      </c>
      <c r="J405" s="38" t="str">
        <f aca="false">IF($A405="","",G405-N(H405)+I405)</f>
        <v/>
      </c>
      <c r="K405" s="38" t="str">
        <f aca="false">IF($A405="","",SUMIFS(Payments!$G$6:$G$1005,Payments!$C$6:$C$1005,$A405))</f>
        <v/>
      </c>
      <c r="L405" s="38" t="str">
        <f aca="false">IF($A405="","",ROUND(J405-K405,2))</f>
        <v/>
      </c>
      <c r="M405" s="39" t="str">
        <f aca="true">IF($A405="","",IF(OR(L405&lt;=0,F405=""),0,MAX(0,TODAY()-F405)))</f>
        <v/>
      </c>
      <c r="N405" s="8" t="str">
        <f aca="false">IF($A405="","",IF(J405&lt;=0,"Draft",IF(L405&lt;=0,"Paid",IF(M405&gt;0,"Overdue",IF(K405&gt;0,"Part-Paid","Unpaid")))))</f>
        <v/>
      </c>
      <c r="O405" s="7"/>
    </row>
    <row r="406" customFormat="false" ht="15" hidden="false" customHeight="false" outlineLevel="0" collapsed="false">
      <c r="A406" s="7"/>
      <c r="B406" s="40"/>
      <c r="C406" s="7"/>
      <c r="D406" s="8" t="str">
        <f aca="false">IF($A406="","",IFERROR(INDEX(Customers!$B$6:$B$205,MATCH($C406,Customers!$A$6:$A$205,0)),"Unknown customer"))</f>
        <v/>
      </c>
      <c r="E406" s="39" t="str">
        <f aca="false">IF($A406="","",IFERROR(IF(INDEX(Customers!$G$6:$G$205,MATCH($C406,Customers!$A$6:$A$205,0))="",Setup!$B$26,INDEX(Customers!$G$6:$G$205,MATCH($C406,Customers!$A$6:$A$205,0))),Setup!$B$26))</f>
        <v/>
      </c>
      <c r="F406" s="41" t="str">
        <f aca="false">IF(OR($A406="",$B406=""),"",$B406+$E406)</f>
        <v/>
      </c>
      <c r="G406" s="38" t="str">
        <f aca="false">IF($A406="","",SUMIFS('Line Items'!$E$6:$E$1505,'Line Items'!$A$6:$A$1505,$A406))</f>
        <v/>
      </c>
      <c r="H406" s="42"/>
      <c r="I406" s="38" t="str">
        <f aca="false">IF($A406="","",ROUND((G406-N(H406))*Setup!$B$28,2))</f>
        <v/>
      </c>
      <c r="J406" s="38" t="str">
        <f aca="false">IF($A406="","",G406-N(H406)+I406)</f>
        <v/>
      </c>
      <c r="K406" s="38" t="str">
        <f aca="false">IF($A406="","",SUMIFS(Payments!$G$6:$G$1005,Payments!$C$6:$C$1005,$A406))</f>
        <v/>
      </c>
      <c r="L406" s="38" t="str">
        <f aca="false">IF($A406="","",ROUND(J406-K406,2))</f>
        <v/>
      </c>
      <c r="M406" s="39" t="str">
        <f aca="true">IF($A406="","",IF(OR(L406&lt;=0,F406=""),0,MAX(0,TODAY()-F406)))</f>
        <v/>
      </c>
      <c r="N406" s="8" t="str">
        <f aca="false">IF($A406="","",IF(J406&lt;=0,"Draft",IF(L406&lt;=0,"Paid",IF(M406&gt;0,"Overdue",IF(K406&gt;0,"Part-Paid","Unpaid")))))</f>
        <v/>
      </c>
      <c r="O406" s="7"/>
    </row>
    <row r="407" customFormat="false" ht="15" hidden="false" customHeight="false" outlineLevel="0" collapsed="false">
      <c r="A407" s="7"/>
      <c r="B407" s="40"/>
      <c r="C407" s="7"/>
      <c r="D407" s="8" t="str">
        <f aca="false">IF($A407="","",IFERROR(INDEX(Customers!$B$6:$B$205,MATCH($C407,Customers!$A$6:$A$205,0)),"Unknown customer"))</f>
        <v/>
      </c>
      <c r="E407" s="39" t="str">
        <f aca="false">IF($A407="","",IFERROR(IF(INDEX(Customers!$G$6:$G$205,MATCH($C407,Customers!$A$6:$A$205,0))="",Setup!$B$26,INDEX(Customers!$G$6:$G$205,MATCH($C407,Customers!$A$6:$A$205,0))),Setup!$B$26))</f>
        <v/>
      </c>
      <c r="F407" s="41" t="str">
        <f aca="false">IF(OR($A407="",$B407=""),"",$B407+$E407)</f>
        <v/>
      </c>
      <c r="G407" s="38" t="str">
        <f aca="false">IF($A407="","",SUMIFS('Line Items'!$E$6:$E$1505,'Line Items'!$A$6:$A$1505,$A407))</f>
        <v/>
      </c>
      <c r="H407" s="42"/>
      <c r="I407" s="38" t="str">
        <f aca="false">IF($A407="","",ROUND((G407-N(H407))*Setup!$B$28,2))</f>
        <v/>
      </c>
      <c r="J407" s="38" t="str">
        <f aca="false">IF($A407="","",G407-N(H407)+I407)</f>
        <v/>
      </c>
      <c r="K407" s="38" t="str">
        <f aca="false">IF($A407="","",SUMIFS(Payments!$G$6:$G$1005,Payments!$C$6:$C$1005,$A407))</f>
        <v/>
      </c>
      <c r="L407" s="38" t="str">
        <f aca="false">IF($A407="","",ROUND(J407-K407,2))</f>
        <v/>
      </c>
      <c r="M407" s="39" t="str">
        <f aca="true">IF($A407="","",IF(OR(L407&lt;=0,F407=""),0,MAX(0,TODAY()-F407)))</f>
        <v/>
      </c>
      <c r="N407" s="8" t="str">
        <f aca="false">IF($A407="","",IF(J407&lt;=0,"Draft",IF(L407&lt;=0,"Paid",IF(M407&gt;0,"Overdue",IF(K407&gt;0,"Part-Paid","Unpaid")))))</f>
        <v/>
      </c>
      <c r="O407" s="7"/>
    </row>
    <row r="408" customFormat="false" ht="15" hidden="false" customHeight="false" outlineLevel="0" collapsed="false">
      <c r="A408" s="7"/>
      <c r="B408" s="40"/>
      <c r="C408" s="7"/>
      <c r="D408" s="8" t="str">
        <f aca="false">IF($A408="","",IFERROR(INDEX(Customers!$B$6:$B$205,MATCH($C408,Customers!$A$6:$A$205,0)),"Unknown customer"))</f>
        <v/>
      </c>
      <c r="E408" s="39" t="str">
        <f aca="false">IF($A408="","",IFERROR(IF(INDEX(Customers!$G$6:$G$205,MATCH($C408,Customers!$A$6:$A$205,0))="",Setup!$B$26,INDEX(Customers!$G$6:$G$205,MATCH($C408,Customers!$A$6:$A$205,0))),Setup!$B$26))</f>
        <v/>
      </c>
      <c r="F408" s="41" t="str">
        <f aca="false">IF(OR($A408="",$B408=""),"",$B408+$E408)</f>
        <v/>
      </c>
      <c r="G408" s="38" t="str">
        <f aca="false">IF($A408="","",SUMIFS('Line Items'!$E$6:$E$1505,'Line Items'!$A$6:$A$1505,$A408))</f>
        <v/>
      </c>
      <c r="H408" s="42"/>
      <c r="I408" s="38" t="str">
        <f aca="false">IF($A408="","",ROUND((G408-N(H408))*Setup!$B$28,2))</f>
        <v/>
      </c>
      <c r="J408" s="38" t="str">
        <f aca="false">IF($A408="","",G408-N(H408)+I408)</f>
        <v/>
      </c>
      <c r="K408" s="38" t="str">
        <f aca="false">IF($A408="","",SUMIFS(Payments!$G$6:$G$1005,Payments!$C$6:$C$1005,$A408))</f>
        <v/>
      </c>
      <c r="L408" s="38" t="str">
        <f aca="false">IF($A408="","",ROUND(J408-K408,2))</f>
        <v/>
      </c>
      <c r="M408" s="39" t="str">
        <f aca="true">IF($A408="","",IF(OR(L408&lt;=0,F408=""),0,MAX(0,TODAY()-F408)))</f>
        <v/>
      </c>
      <c r="N408" s="8" t="str">
        <f aca="false">IF($A408="","",IF(J408&lt;=0,"Draft",IF(L408&lt;=0,"Paid",IF(M408&gt;0,"Overdue",IF(K408&gt;0,"Part-Paid","Unpaid")))))</f>
        <v/>
      </c>
      <c r="O408" s="7"/>
    </row>
    <row r="409" customFormat="false" ht="15" hidden="false" customHeight="false" outlineLevel="0" collapsed="false">
      <c r="A409" s="7"/>
      <c r="B409" s="40"/>
      <c r="C409" s="7"/>
      <c r="D409" s="8" t="str">
        <f aca="false">IF($A409="","",IFERROR(INDEX(Customers!$B$6:$B$205,MATCH($C409,Customers!$A$6:$A$205,0)),"Unknown customer"))</f>
        <v/>
      </c>
      <c r="E409" s="39" t="str">
        <f aca="false">IF($A409="","",IFERROR(IF(INDEX(Customers!$G$6:$G$205,MATCH($C409,Customers!$A$6:$A$205,0))="",Setup!$B$26,INDEX(Customers!$G$6:$G$205,MATCH($C409,Customers!$A$6:$A$205,0))),Setup!$B$26))</f>
        <v/>
      </c>
      <c r="F409" s="41" t="str">
        <f aca="false">IF(OR($A409="",$B409=""),"",$B409+$E409)</f>
        <v/>
      </c>
      <c r="G409" s="38" t="str">
        <f aca="false">IF($A409="","",SUMIFS('Line Items'!$E$6:$E$1505,'Line Items'!$A$6:$A$1505,$A409))</f>
        <v/>
      </c>
      <c r="H409" s="42"/>
      <c r="I409" s="38" t="str">
        <f aca="false">IF($A409="","",ROUND((G409-N(H409))*Setup!$B$28,2))</f>
        <v/>
      </c>
      <c r="J409" s="38" t="str">
        <f aca="false">IF($A409="","",G409-N(H409)+I409)</f>
        <v/>
      </c>
      <c r="K409" s="38" t="str">
        <f aca="false">IF($A409="","",SUMIFS(Payments!$G$6:$G$1005,Payments!$C$6:$C$1005,$A409))</f>
        <v/>
      </c>
      <c r="L409" s="38" t="str">
        <f aca="false">IF($A409="","",ROUND(J409-K409,2))</f>
        <v/>
      </c>
      <c r="M409" s="39" t="str">
        <f aca="true">IF($A409="","",IF(OR(L409&lt;=0,F409=""),0,MAX(0,TODAY()-F409)))</f>
        <v/>
      </c>
      <c r="N409" s="8" t="str">
        <f aca="false">IF($A409="","",IF(J409&lt;=0,"Draft",IF(L409&lt;=0,"Paid",IF(M409&gt;0,"Overdue",IF(K409&gt;0,"Part-Paid","Unpaid")))))</f>
        <v/>
      </c>
      <c r="O409" s="7"/>
    </row>
    <row r="410" customFormat="false" ht="15" hidden="false" customHeight="false" outlineLevel="0" collapsed="false">
      <c r="A410" s="7"/>
      <c r="B410" s="40"/>
      <c r="C410" s="7"/>
      <c r="D410" s="8" t="str">
        <f aca="false">IF($A410="","",IFERROR(INDEX(Customers!$B$6:$B$205,MATCH($C410,Customers!$A$6:$A$205,0)),"Unknown customer"))</f>
        <v/>
      </c>
      <c r="E410" s="39" t="str">
        <f aca="false">IF($A410="","",IFERROR(IF(INDEX(Customers!$G$6:$G$205,MATCH($C410,Customers!$A$6:$A$205,0))="",Setup!$B$26,INDEX(Customers!$G$6:$G$205,MATCH($C410,Customers!$A$6:$A$205,0))),Setup!$B$26))</f>
        <v/>
      </c>
      <c r="F410" s="41" t="str">
        <f aca="false">IF(OR($A410="",$B410=""),"",$B410+$E410)</f>
        <v/>
      </c>
      <c r="G410" s="38" t="str">
        <f aca="false">IF($A410="","",SUMIFS('Line Items'!$E$6:$E$1505,'Line Items'!$A$6:$A$1505,$A410))</f>
        <v/>
      </c>
      <c r="H410" s="42"/>
      <c r="I410" s="38" t="str">
        <f aca="false">IF($A410="","",ROUND((G410-N(H410))*Setup!$B$28,2))</f>
        <v/>
      </c>
      <c r="J410" s="38" t="str">
        <f aca="false">IF($A410="","",G410-N(H410)+I410)</f>
        <v/>
      </c>
      <c r="K410" s="38" t="str">
        <f aca="false">IF($A410="","",SUMIFS(Payments!$G$6:$G$1005,Payments!$C$6:$C$1005,$A410))</f>
        <v/>
      </c>
      <c r="L410" s="38" t="str">
        <f aca="false">IF($A410="","",ROUND(J410-K410,2))</f>
        <v/>
      </c>
      <c r="M410" s="39" t="str">
        <f aca="true">IF($A410="","",IF(OR(L410&lt;=0,F410=""),0,MAX(0,TODAY()-F410)))</f>
        <v/>
      </c>
      <c r="N410" s="8" t="str">
        <f aca="false">IF($A410="","",IF(J410&lt;=0,"Draft",IF(L410&lt;=0,"Paid",IF(M410&gt;0,"Overdue",IF(K410&gt;0,"Part-Paid","Unpaid")))))</f>
        <v/>
      </c>
      <c r="O410" s="7"/>
    </row>
    <row r="411" customFormat="false" ht="15" hidden="false" customHeight="false" outlineLevel="0" collapsed="false">
      <c r="A411" s="7"/>
      <c r="B411" s="40"/>
      <c r="C411" s="7"/>
      <c r="D411" s="8" t="str">
        <f aca="false">IF($A411="","",IFERROR(INDEX(Customers!$B$6:$B$205,MATCH($C411,Customers!$A$6:$A$205,0)),"Unknown customer"))</f>
        <v/>
      </c>
      <c r="E411" s="39" t="str">
        <f aca="false">IF($A411="","",IFERROR(IF(INDEX(Customers!$G$6:$G$205,MATCH($C411,Customers!$A$6:$A$205,0))="",Setup!$B$26,INDEX(Customers!$G$6:$G$205,MATCH($C411,Customers!$A$6:$A$205,0))),Setup!$B$26))</f>
        <v/>
      </c>
      <c r="F411" s="41" t="str">
        <f aca="false">IF(OR($A411="",$B411=""),"",$B411+$E411)</f>
        <v/>
      </c>
      <c r="G411" s="38" t="str">
        <f aca="false">IF($A411="","",SUMIFS('Line Items'!$E$6:$E$1505,'Line Items'!$A$6:$A$1505,$A411))</f>
        <v/>
      </c>
      <c r="H411" s="42"/>
      <c r="I411" s="38" t="str">
        <f aca="false">IF($A411="","",ROUND((G411-N(H411))*Setup!$B$28,2))</f>
        <v/>
      </c>
      <c r="J411" s="38" t="str">
        <f aca="false">IF($A411="","",G411-N(H411)+I411)</f>
        <v/>
      </c>
      <c r="K411" s="38" t="str">
        <f aca="false">IF($A411="","",SUMIFS(Payments!$G$6:$G$1005,Payments!$C$6:$C$1005,$A411))</f>
        <v/>
      </c>
      <c r="L411" s="38" t="str">
        <f aca="false">IF($A411="","",ROUND(J411-K411,2))</f>
        <v/>
      </c>
      <c r="M411" s="39" t="str">
        <f aca="true">IF($A411="","",IF(OR(L411&lt;=0,F411=""),0,MAX(0,TODAY()-F411)))</f>
        <v/>
      </c>
      <c r="N411" s="8" t="str">
        <f aca="false">IF($A411="","",IF(J411&lt;=0,"Draft",IF(L411&lt;=0,"Paid",IF(M411&gt;0,"Overdue",IF(K411&gt;0,"Part-Paid","Unpaid")))))</f>
        <v/>
      </c>
      <c r="O411" s="7"/>
    </row>
    <row r="412" customFormat="false" ht="15" hidden="false" customHeight="false" outlineLevel="0" collapsed="false">
      <c r="A412" s="7"/>
      <c r="B412" s="40"/>
      <c r="C412" s="7"/>
      <c r="D412" s="8" t="str">
        <f aca="false">IF($A412="","",IFERROR(INDEX(Customers!$B$6:$B$205,MATCH($C412,Customers!$A$6:$A$205,0)),"Unknown customer"))</f>
        <v/>
      </c>
      <c r="E412" s="39" t="str">
        <f aca="false">IF($A412="","",IFERROR(IF(INDEX(Customers!$G$6:$G$205,MATCH($C412,Customers!$A$6:$A$205,0))="",Setup!$B$26,INDEX(Customers!$G$6:$G$205,MATCH($C412,Customers!$A$6:$A$205,0))),Setup!$B$26))</f>
        <v/>
      </c>
      <c r="F412" s="41" t="str">
        <f aca="false">IF(OR($A412="",$B412=""),"",$B412+$E412)</f>
        <v/>
      </c>
      <c r="G412" s="38" t="str">
        <f aca="false">IF($A412="","",SUMIFS('Line Items'!$E$6:$E$1505,'Line Items'!$A$6:$A$1505,$A412))</f>
        <v/>
      </c>
      <c r="H412" s="42"/>
      <c r="I412" s="38" t="str">
        <f aca="false">IF($A412="","",ROUND((G412-N(H412))*Setup!$B$28,2))</f>
        <v/>
      </c>
      <c r="J412" s="38" t="str">
        <f aca="false">IF($A412="","",G412-N(H412)+I412)</f>
        <v/>
      </c>
      <c r="K412" s="38" t="str">
        <f aca="false">IF($A412="","",SUMIFS(Payments!$G$6:$G$1005,Payments!$C$6:$C$1005,$A412))</f>
        <v/>
      </c>
      <c r="L412" s="38" t="str">
        <f aca="false">IF($A412="","",ROUND(J412-K412,2))</f>
        <v/>
      </c>
      <c r="M412" s="39" t="str">
        <f aca="true">IF($A412="","",IF(OR(L412&lt;=0,F412=""),0,MAX(0,TODAY()-F412)))</f>
        <v/>
      </c>
      <c r="N412" s="8" t="str">
        <f aca="false">IF($A412="","",IF(J412&lt;=0,"Draft",IF(L412&lt;=0,"Paid",IF(M412&gt;0,"Overdue",IF(K412&gt;0,"Part-Paid","Unpaid")))))</f>
        <v/>
      </c>
      <c r="O412" s="7"/>
    </row>
    <row r="413" customFormat="false" ht="15" hidden="false" customHeight="false" outlineLevel="0" collapsed="false">
      <c r="A413" s="7"/>
      <c r="B413" s="40"/>
      <c r="C413" s="7"/>
      <c r="D413" s="8" t="str">
        <f aca="false">IF($A413="","",IFERROR(INDEX(Customers!$B$6:$B$205,MATCH($C413,Customers!$A$6:$A$205,0)),"Unknown customer"))</f>
        <v/>
      </c>
      <c r="E413" s="39" t="str">
        <f aca="false">IF($A413="","",IFERROR(IF(INDEX(Customers!$G$6:$G$205,MATCH($C413,Customers!$A$6:$A$205,0))="",Setup!$B$26,INDEX(Customers!$G$6:$G$205,MATCH($C413,Customers!$A$6:$A$205,0))),Setup!$B$26))</f>
        <v/>
      </c>
      <c r="F413" s="41" t="str">
        <f aca="false">IF(OR($A413="",$B413=""),"",$B413+$E413)</f>
        <v/>
      </c>
      <c r="G413" s="38" t="str">
        <f aca="false">IF($A413="","",SUMIFS('Line Items'!$E$6:$E$1505,'Line Items'!$A$6:$A$1505,$A413))</f>
        <v/>
      </c>
      <c r="H413" s="42"/>
      <c r="I413" s="38" t="str">
        <f aca="false">IF($A413="","",ROUND((G413-N(H413))*Setup!$B$28,2))</f>
        <v/>
      </c>
      <c r="J413" s="38" t="str">
        <f aca="false">IF($A413="","",G413-N(H413)+I413)</f>
        <v/>
      </c>
      <c r="K413" s="38" t="str">
        <f aca="false">IF($A413="","",SUMIFS(Payments!$G$6:$G$1005,Payments!$C$6:$C$1005,$A413))</f>
        <v/>
      </c>
      <c r="L413" s="38" t="str">
        <f aca="false">IF($A413="","",ROUND(J413-K413,2))</f>
        <v/>
      </c>
      <c r="M413" s="39" t="str">
        <f aca="true">IF($A413="","",IF(OR(L413&lt;=0,F413=""),0,MAX(0,TODAY()-F413)))</f>
        <v/>
      </c>
      <c r="N413" s="8" t="str">
        <f aca="false">IF($A413="","",IF(J413&lt;=0,"Draft",IF(L413&lt;=0,"Paid",IF(M413&gt;0,"Overdue",IF(K413&gt;0,"Part-Paid","Unpaid")))))</f>
        <v/>
      </c>
      <c r="O413" s="7"/>
    </row>
    <row r="414" customFormat="false" ht="15" hidden="false" customHeight="false" outlineLevel="0" collapsed="false">
      <c r="A414" s="7"/>
      <c r="B414" s="40"/>
      <c r="C414" s="7"/>
      <c r="D414" s="8" t="str">
        <f aca="false">IF($A414="","",IFERROR(INDEX(Customers!$B$6:$B$205,MATCH($C414,Customers!$A$6:$A$205,0)),"Unknown customer"))</f>
        <v/>
      </c>
      <c r="E414" s="39" t="str">
        <f aca="false">IF($A414="","",IFERROR(IF(INDEX(Customers!$G$6:$G$205,MATCH($C414,Customers!$A$6:$A$205,0))="",Setup!$B$26,INDEX(Customers!$G$6:$G$205,MATCH($C414,Customers!$A$6:$A$205,0))),Setup!$B$26))</f>
        <v/>
      </c>
      <c r="F414" s="41" t="str">
        <f aca="false">IF(OR($A414="",$B414=""),"",$B414+$E414)</f>
        <v/>
      </c>
      <c r="G414" s="38" t="str">
        <f aca="false">IF($A414="","",SUMIFS('Line Items'!$E$6:$E$1505,'Line Items'!$A$6:$A$1505,$A414))</f>
        <v/>
      </c>
      <c r="H414" s="42"/>
      <c r="I414" s="38" t="str">
        <f aca="false">IF($A414="","",ROUND((G414-N(H414))*Setup!$B$28,2))</f>
        <v/>
      </c>
      <c r="J414" s="38" t="str">
        <f aca="false">IF($A414="","",G414-N(H414)+I414)</f>
        <v/>
      </c>
      <c r="K414" s="38" t="str">
        <f aca="false">IF($A414="","",SUMIFS(Payments!$G$6:$G$1005,Payments!$C$6:$C$1005,$A414))</f>
        <v/>
      </c>
      <c r="L414" s="38" t="str">
        <f aca="false">IF($A414="","",ROUND(J414-K414,2))</f>
        <v/>
      </c>
      <c r="M414" s="39" t="str">
        <f aca="true">IF($A414="","",IF(OR(L414&lt;=0,F414=""),0,MAX(0,TODAY()-F414)))</f>
        <v/>
      </c>
      <c r="N414" s="8" t="str">
        <f aca="false">IF($A414="","",IF(J414&lt;=0,"Draft",IF(L414&lt;=0,"Paid",IF(M414&gt;0,"Overdue",IF(K414&gt;0,"Part-Paid","Unpaid")))))</f>
        <v/>
      </c>
      <c r="O414" s="7"/>
    </row>
    <row r="415" customFormat="false" ht="15" hidden="false" customHeight="false" outlineLevel="0" collapsed="false">
      <c r="A415" s="7"/>
      <c r="B415" s="40"/>
      <c r="C415" s="7"/>
      <c r="D415" s="8" t="str">
        <f aca="false">IF($A415="","",IFERROR(INDEX(Customers!$B$6:$B$205,MATCH($C415,Customers!$A$6:$A$205,0)),"Unknown customer"))</f>
        <v/>
      </c>
      <c r="E415" s="39" t="str">
        <f aca="false">IF($A415="","",IFERROR(IF(INDEX(Customers!$G$6:$G$205,MATCH($C415,Customers!$A$6:$A$205,0))="",Setup!$B$26,INDEX(Customers!$G$6:$G$205,MATCH($C415,Customers!$A$6:$A$205,0))),Setup!$B$26))</f>
        <v/>
      </c>
      <c r="F415" s="41" t="str">
        <f aca="false">IF(OR($A415="",$B415=""),"",$B415+$E415)</f>
        <v/>
      </c>
      <c r="G415" s="38" t="str">
        <f aca="false">IF($A415="","",SUMIFS('Line Items'!$E$6:$E$1505,'Line Items'!$A$6:$A$1505,$A415))</f>
        <v/>
      </c>
      <c r="H415" s="42"/>
      <c r="I415" s="38" t="str">
        <f aca="false">IF($A415="","",ROUND((G415-N(H415))*Setup!$B$28,2))</f>
        <v/>
      </c>
      <c r="J415" s="38" t="str">
        <f aca="false">IF($A415="","",G415-N(H415)+I415)</f>
        <v/>
      </c>
      <c r="K415" s="38" t="str">
        <f aca="false">IF($A415="","",SUMIFS(Payments!$G$6:$G$1005,Payments!$C$6:$C$1005,$A415))</f>
        <v/>
      </c>
      <c r="L415" s="38" t="str">
        <f aca="false">IF($A415="","",ROUND(J415-K415,2))</f>
        <v/>
      </c>
      <c r="M415" s="39" t="str">
        <f aca="true">IF($A415="","",IF(OR(L415&lt;=0,F415=""),0,MAX(0,TODAY()-F415)))</f>
        <v/>
      </c>
      <c r="N415" s="8" t="str">
        <f aca="false">IF($A415="","",IF(J415&lt;=0,"Draft",IF(L415&lt;=0,"Paid",IF(M415&gt;0,"Overdue",IF(K415&gt;0,"Part-Paid","Unpaid")))))</f>
        <v/>
      </c>
      <c r="O415" s="7"/>
    </row>
    <row r="416" customFormat="false" ht="15" hidden="false" customHeight="false" outlineLevel="0" collapsed="false">
      <c r="A416" s="7"/>
      <c r="B416" s="40"/>
      <c r="C416" s="7"/>
      <c r="D416" s="8" t="str">
        <f aca="false">IF($A416="","",IFERROR(INDEX(Customers!$B$6:$B$205,MATCH($C416,Customers!$A$6:$A$205,0)),"Unknown customer"))</f>
        <v/>
      </c>
      <c r="E416" s="39" t="str">
        <f aca="false">IF($A416="","",IFERROR(IF(INDEX(Customers!$G$6:$G$205,MATCH($C416,Customers!$A$6:$A$205,0))="",Setup!$B$26,INDEX(Customers!$G$6:$G$205,MATCH($C416,Customers!$A$6:$A$205,0))),Setup!$B$26))</f>
        <v/>
      </c>
      <c r="F416" s="41" t="str">
        <f aca="false">IF(OR($A416="",$B416=""),"",$B416+$E416)</f>
        <v/>
      </c>
      <c r="G416" s="38" t="str">
        <f aca="false">IF($A416="","",SUMIFS('Line Items'!$E$6:$E$1505,'Line Items'!$A$6:$A$1505,$A416))</f>
        <v/>
      </c>
      <c r="H416" s="42"/>
      <c r="I416" s="38" t="str">
        <f aca="false">IF($A416="","",ROUND((G416-N(H416))*Setup!$B$28,2))</f>
        <v/>
      </c>
      <c r="J416" s="38" t="str">
        <f aca="false">IF($A416="","",G416-N(H416)+I416)</f>
        <v/>
      </c>
      <c r="K416" s="38" t="str">
        <f aca="false">IF($A416="","",SUMIFS(Payments!$G$6:$G$1005,Payments!$C$6:$C$1005,$A416))</f>
        <v/>
      </c>
      <c r="L416" s="38" t="str">
        <f aca="false">IF($A416="","",ROUND(J416-K416,2))</f>
        <v/>
      </c>
      <c r="M416" s="39" t="str">
        <f aca="true">IF($A416="","",IF(OR(L416&lt;=0,F416=""),0,MAX(0,TODAY()-F416)))</f>
        <v/>
      </c>
      <c r="N416" s="8" t="str">
        <f aca="false">IF($A416="","",IF(J416&lt;=0,"Draft",IF(L416&lt;=0,"Paid",IF(M416&gt;0,"Overdue",IF(K416&gt;0,"Part-Paid","Unpaid")))))</f>
        <v/>
      </c>
      <c r="O416" s="7"/>
    </row>
    <row r="417" customFormat="false" ht="15" hidden="false" customHeight="false" outlineLevel="0" collapsed="false">
      <c r="A417" s="7"/>
      <c r="B417" s="40"/>
      <c r="C417" s="7"/>
      <c r="D417" s="8" t="str">
        <f aca="false">IF($A417="","",IFERROR(INDEX(Customers!$B$6:$B$205,MATCH($C417,Customers!$A$6:$A$205,0)),"Unknown customer"))</f>
        <v/>
      </c>
      <c r="E417" s="39" t="str">
        <f aca="false">IF($A417="","",IFERROR(IF(INDEX(Customers!$G$6:$G$205,MATCH($C417,Customers!$A$6:$A$205,0))="",Setup!$B$26,INDEX(Customers!$G$6:$G$205,MATCH($C417,Customers!$A$6:$A$205,0))),Setup!$B$26))</f>
        <v/>
      </c>
      <c r="F417" s="41" t="str">
        <f aca="false">IF(OR($A417="",$B417=""),"",$B417+$E417)</f>
        <v/>
      </c>
      <c r="G417" s="38" t="str">
        <f aca="false">IF($A417="","",SUMIFS('Line Items'!$E$6:$E$1505,'Line Items'!$A$6:$A$1505,$A417))</f>
        <v/>
      </c>
      <c r="H417" s="42"/>
      <c r="I417" s="38" t="str">
        <f aca="false">IF($A417="","",ROUND((G417-N(H417))*Setup!$B$28,2))</f>
        <v/>
      </c>
      <c r="J417" s="38" t="str">
        <f aca="false">IF($A417="","",G417-N(H417)+I417)</f>
        <v/>
      </c>
      <c r="K417" s="38" t="str">
        <f aca="false">IF($A417="","",SUMIFS(Payments!$G$6:$G$1005,Payments!$C$6:$C$1005,$A417))</f>
        <v/>
      </c>
      <c r="L417" s="38" t="str">
        <f aca="false">IF($A417="","",ROUND(J417-K417,2))</f>
        <v/>
      </c>
      <c r="M417" s="39" t="str">
        <f aca="true">IF($A417="","",IF(OR(L417&lt;=0,F417=""),0,MAX(0,TODAY()-F417)))</f>
        <v/>
      </c>
      <c r="N417" s="8" t="str">
        <f aca="false">IF($A417="","",IF(J417&lt;=0,"Draft",IF(L417&lt;=0,"Paid",IF(M417&gt;0,"Overdue",IF(K417&gt;0,"Part-Paid","Unpaid")))))</f>
        <v/>
      </c>
      <c r="O417" s="7"/>
    </row>
    <row r="418" customFormat="false" ht="15" hidden="false" customHeight="false" outlineLevel="0" collapsed="false">
      <c r="A418" s="7"/>
      <c r="B418" s="40"/>
      <c r="C418" s="7"/>
      <c r="D418" s="8" t="str">
        <f aca="false">IF($A418="","",IFERROR(INDEX(Customers!$B$6:$B$205,MATCH($C418,Customers!$A$6:$A$205,0)),"Unknown customer"))</f>
        <v/>
      </c>
      <c r="E418" s="39" t="str">
        <f aca="false">IF($A418="","",IFERROR(IF(INDEX(Customers!$G$6:$G$205,MATCH($C418,Customers!$A$6:$A$205,0))="",Setup!$B$26,INDEX(Customers!$G$6:$G$205,MATCH($C418,Customers!$A$6:$A$205,0))),Setup!$B$26))</f>
        <v/>
      </c>
      <c r="F418" s="41" t="str">
        <f aca="false">IF(OR($A418="",$B418=""),"",$B418+$E418)</f>
        <v/>
      </c>
      <c r="G418" s="38" t="str">
        <f aca="false">IF($A418="","",SUMIFS('Line Items'!$E$6:$E$1505,'Line Items'!$A$6:$A$1505,$A418))</f>
        <v/>
      </c>
      <c r="H418" s="42"/>
      <c r="I418" s="38" t="str">
        <f aca="false">IF($A418="","",ROUND((G418-N(H418))*Setup!$B$28,2))</f>
        <v/>
      </c>
      <c r="J418" s="38" t="str">
        <f aca="false">IF($A418="","",G418-N(H418)+I418)</f>
        <v/>
      </c>
      <c r="K418" s="38" t="str">
        <f aca="false">IF($A418="","",SUMIFS(Payments!$G$6:$G$1005,Payments!$C$6:$C$1005,$A418))</f>
        <v/>
      </c>
      <c r="L418" s="38" t="str">
        <f aca="false">IF($A418="","",ROUND(J418-K418,2))</f>
        <v/>
      </c>
      <c r="M418" s="39" t="str">
        <f aca="true">IF($A418="","",IF(OR(L418&lt;=0,F418=""),0,MAX(0,TODAY()-F418)))</f>
        <v/>
      </c>
      <c r="N418" s="8" t="str">
        <f aca="false">IF($A418="","",IF(J418&lt;=0,"Draft",IF(L418&lt;=0,"Paid",IF(M418&gt;0,"Overdue",IF(K418&gt;0,"Part-Paid","Unpaid")))))</f>
        <v/>
      </c>
      <c r="O418" s="7"/>
    </row>
    <row r="419" customFormat="false" ht="15" hidden="false" customHeight="false" outlineLevel="0" collapsed="false">
      <c r="A419" s="7"/>
      <c r="B419" s="40"/>
      <c r="C419" s="7"/>
      <c r="D419" s="8" t="str">
        <f aca="false">IF($A419="","",IFERROR(INDEX(Customers!$B$6:$B$205,MATCH($C419,Customers!$A$6:$A$205,0)),"Unknown customer"))</f>
        <v/>
      </c>
      <c r="E419" s="39" t="str">
        <f aca="false">IF($A419="","",IFERROR(IF(INDEX(Customers!$G$6:$G$205,MATCH($C419,Customers!$A$6:$A$205,0))="",Setup!$B$26,INDEX(Customers!$G$6:$G$205,MATCH($C419,Customers!$A$6:$A$205,0))),Setup!$B$26))</f>
        <v/>
      </c>
      <c r="F419" s="41" t="str">
        <f aca="false">IF(OR($A419="",$B419=""),"",$B419+$E419)</f>
        <v/>
      </c>
      <c r="G419" s="38" t="str">
        <f aca="false">IF($A419="","",SUMIFS('Line Items'!$E$6:$E$1505,'Line Items'!$A$6:$A$1505,$A419))</f>
        <v/>
      </c>
      <c r="H419" s="42"/>
      <c r="I419" s="38" t="str">
        <f aca="false">IF($A419="","",ROUND((G419-N(H419))*Setup!$B$28,2))</f>
        <v/>
      </c>
      <c r="J419" s="38" t="str">
        <f aca="false">IF($A419="","",G419-N(H419)+I419)</f>
        <v/>
      </c>
      <c r="K419" s="38" t="str">
        <f aca="false">IF($A419="","",SUMIFS(Payments!$G$6:$G$1005,Payments!$C$6:$C$1005,$A419))</f>
        <v/>
      </c>
      <c r="L419" s="38" t="str">
        <f aca="false">IF($A419="","",ROUND(J419-K419,2))</f>
        <v/>
      </c>
      <c r="M419" s="39" t="str">
        <f aca="true">IF($A419="","",IF(OR(L419&lt;=0,F419=""),0,MAX(0,TODAY()-F419)))</f>
        <v/>
      </c>
      <c r="N419" s="8" t="str">
        <f aca="false">IF($A419="","",IF(J419&lt;=0,"Draft",IF(L419&lt;=0,"Paid",IF(M419&gt;0,"Overdue",IF(K419&gt;0,"Part-Paid","Unpaid")))))</f>
        <v/>
      </c>
      <c r="O419" s="7"/>
    </row>
    <row r="420" customFormat="false" ht="15" hidden="false" customHeight="false" outlineLevel="0" collapsed="false">
      <c r="A420" s="7"/>
      <c r="B420" s="40"/>
      <c r="C420" s="7"/>
      <c r="D420" s="8" t="str">
        <f aca="false">IF($A420="","",IFERROR(INDEX(Customers!$B$6:$B$205,MATCH($C420,Customers!$A$6:$A$205,0)),"Unknown customer"))</f>
        <v/>
      </c>
      <c r="E420" s="39" t="str">
        <f aca="false">IF($A420="","",IFERROR(IF(INDEX(Customers!$G$6:$G$205,MATCH($C420,Customers!$A$6:$A$205,0))="",Setup!$B$26,INDEX(Customers!$G$6:$G$205,MATCH($C420,Customers!$A$6:$A$205,0))),Setup!$B$26))</f>
        <v/>
      </c>
      <c r="F420" s="41" t="str">
        <f aca="false">IF(OR($A420="",$B420=""),"",$B420+$E420)</f>
        <v/>
      </c>
      <c r="G420" s="38" t="str">
        <f aca="false">IF($A420="","",SUMIFS('Line Items'!$E$6:$E$1505,'Line Items'!$A$6:$A$1505,$A420))</f>
        <v/>
      </c>
      <c r="H420" s="42"/>
      <c r="I420" s="38" t="str">
        <f aca="false">IF($A420="","",ROUND((G420-N(H420))*Setup!$B$28,2))</f>
        <v/>
      </c>
      <c r="J420" s="38" t="str">
        <f aca="false">IF($A420="","",G420-N(H420)+I420)</f>
        <v/>
      </c>
      <c r="K420" s="38" t="str">
        <f aca="false">IF($A420="","",SUMIFS(Payments!$G$6:$G$1005,Payments!$C$6:$C$1005,$A420))</f>
        <v/>
      </c>
      <c r="L420" s="38" t="str">
        <f aca="false">IF($A420="","",ROUND(J420-K420,2))</f>
        <v/>
      </c>
      <c r="M420" s="39" t="str">
        <f aca="true">IF($A420="","",IF(OR(L420&lt;=0,F420=""),0,MAX(0,TODAY()-F420)))</f>
        <v/>
      </c>
      <c r="N420" s="8" t="str">
        <f aca="false">IF($A420="","",IF(J420&lt;=0,"Draft",IF(L420&lt;=0,"Paid",IF(M420&gt;0,"Overdue",IF(K420&gt;0,"Part-Paid","Unpaid")))))</f>
        <v/>
      </c>
      <c r="O420" s="7"/>
    </row>
    <row r="421" customFormat="false" ht="15" hidden="false" customHeight="false" outlineLevel="0" collapsed="false">
      <c r="A421" s="7"/>
      <c r="B421" s="40"/>
      <c r="C421" s="7"/>
      <c r="D421" s="8" t="str">
        <f aca="false">IF($A421="","",IFERROR(INDEX(Customers!$B$6:$B$205,MATCH($C421,Customers!$A$6:$A$205,0)),"Unknown customer"))</f>
        <v/>
      </c>
      <c r="E421" s="39" t="str">
        <f aca="false">IF($A421="","",IFERROR(IF(INDEX(Customers!$G$6:$G$205,MATCH($C421,Customers!$A$6:$A$205,0))="",Setup!$B$26,INDEX(Customers!$G$6:$G$205,MATCH($C421,Customers!$A$6:$A$205,0))),Setup!$B$26))</f>
        <v/>
      </c>
      <c r="F421" s="41" t="str">
        <f aca="false">IF(OR($A421="",$B421=""),"",$B421+$E421)</f>
        <v/>
      </c>
      <c r="G421" s="38" t="str">
        <f aca="false">IF($A421="","",SUMIFS('Line Items'!$E$6:$E$1505,'Line Items'!$A$6:$A$1505,$A421))</f>
        <v/>
      </c>
      <c r="H421" s="42"/>
      <c r="I421" s="38" t="str">
        <f aca="false">IF($A421="","",ROUND((G421-N(H421))*Setup!$B$28,2))</f>
        <v/>
      </c>
      <c r="J421" s="38" t="str">
        <f aca="false">IF($A421="","",G421-N(H421)+I421)</f>
        <v/>
      </c>
      <c r="K421" s="38" t="str">
        <f aca="false">IF($A421="","",SUMIFS(Payments!$G$6:$G$1005,Payments!$C$6:$C$1005,$A421))</f>
        <v/>
      </c>
      <c r="L421" s="38" t="str">
        <f aca="false">IF($A421="","",ROUND(J421-K421,2))</f>
        <v/>
      </c>
      <c r="M421" s="39" t="str">
        <f aca="true">IF($A421="","",IF(OR(L421&lt;=0,F421=""),0,MAX(0,TODAY()-F421)))</f>
        <v/>
      </c>
      <c r="N421" s="8" t="str">
        <f aca="false">IF($A421="","",IF(J421&lt;=0,"Draft",IF(L421&lt;=0,"Paid",IF(M421&gt;0,"Overdue",IF(K421&gt;0,"Part-Paid","Unpaid")))))</f>
        <v/>
      </c>
      <c r="O421" s="7"/>
    </row>
    <row r="422" customFormat="false" ht="15" hidden="false" customHeight="false" outlineLevel="0" collapsed="false">
      <c r="A422" s="7"/>
      <c r="B422" s="40"/>
      <c r="C422" s="7"/>
      <c r="D422" s="8" t="str">
        <f aca="false">IF($A422="","",IFERROR(INDEX(Customers!$B$6:$B$205,MATCH($C422,Customers!$A$6:$A$205,0)),"Unknown customer"))</f>
        <v/>
      </c>
      <c r="E422" s="39" t="str">
        <f aca="false">IF($A422="","",IFERROR(IF(INDEX(Customers!$G$6:$G$205,MATCH($C422,Customers!$A$6:$A$205,0))="",Setup!$B$26,INDEX(Customers!$G$6:$G$205,MATCH($C422,Customers!$A$6:$A$205,0))),Setup!$B$26))</f>
        <v/>
      </c>
      <c r="F422" s="41" t="str">
        <f aca="false">IF(OR($A422="",$B422=""),"",$B422+$E422)</f>
        <v/>
      </c>
      <c r="G422" s="38" t="str">
        <f aca="false">IF($A422="","",SUMIFS('Line Items'!$E$6:$E$1505,'Line Items'!$A$6:$A$1505,$A422))</f>
        <v/>
      </c>
      <c r="H422" s="42"/>
      <c r="I422" s="38" t="str">
        <f aca="false">IF($A422="","",ROUND((G422-N(H422))*Setup!$B$28,2))</f>
        <v/>
      </c>
      <c r="J422" s="38" t="str">
        <f aca="false">IF($A422="","",G422-N(H422)+I422)</f>
        <v/>
      </c>
      <c r="K422" s="38" t="str">
        <f aca="false">IF($A422="","",SUMIFS(Payments!$G$6:$G$1005,Payments!$C$6:$C$1005,$A422))</f>
        <v/>
      </c>
      <c r="L422" s="38" t="str">
        <f aca="false">IF($A422="","",ROUND(J422-K422,2))</f>
        <v/>
      </c>
      <c r="M422" s="39" t="str">
        <f aca="true">IF($A422="","",IF(OR(L422&lt;=0,F422=""),0,MAX(0,TODAY()-F422)))</f>
        <v/>
      </c>
      <c r="N422" s="8" t="str">
        <f aca="false">IF($A422="","",IF(J422&lt;=0,"Draft",IF(L422&lt;=0,"Paid",IF(M422&gt;0,"Overdue",IF(K422&gt;0,"Part-Paid","Unpaid")))))</f>
        <v/>
      </c>
      <c r="O422" s="7"/>
    </row>
    <row r="423" customFormat="false" ht="15" hidden="false" customHeight="false" outlineLevel="0" collapsed="false">
      <c r="A423" s="7"/>
      <c r="B423" s="40"/>
      <c r="C423" s="7"/>
      <c r="D423" s="8" t="str">
        <f aca="false">IF($A423="","",IFERROR(INDEX(Customers!$B$6:$B$205,MATCH($C423,Customers!$A$6:$A$205,0)),"Unknown customer"))</f>
        <v/>
      </c>
      <c r="E423" s="39" t="str">
        <f aca="false">IF($A423="","",IFERROR(IF(INDEX(Customers!$G$6:$G$205,MATCH($C423,Customers!$A$6:$A$205,0))="",Setup!$B$26,INDEX(Customers!$G$6:$G$205,MATCH($C423,Customers!$A$6:$A$205,0))),Setup!$B$26))</f>
        <v/>
      </c>
      <c r="F423" s="41" t="str">
        <f aca="false">IF(OR($A423="",$B423=""),"",$B423+$E423)</f>
        <v/>
      </c>
      <c r="G423" s="38" t="str">
        <f aca="false">IF($A423="","",SUMIFS('Line Items'!$E$6:$E$1505,'Line Items'!$A$6:$A$1505,$A423))</f>
        <v/>
      </c>
      <c r="H423" s="42"/>
      <c r="I423" s="38" t="str">
        <f aca="false">IF($A423="","",ROUND((G423-N(H423))*Setup!$B$28,2))</f>
        <v/>
      </c>
      <c r="J423" s="38" t="str">
        <f aca="false">IF($A423="","",G423-N(H423)+I423)</f>
        <v/>
      </c>
      <c r="K423" s="38" t="str">
        <f aca="false">IF($A423="","",SUMIFS(Payments!$G$6:$G$1005,Payments!$C$6:$C$1005,$A423))</f>
        <v/>
      </c>
      <c r="L423" s="38" t="str">
        <f aca="false">IF($A423="","",ROUND(J423-K423,2))</f>
        <v/>
      </c>
      <c r="M423" s="39" t="str">
        <f aca="true">IF($A423="","",IF(OR(L423&lt;=0,F423=""),0,MAX(0,TODAY()-F423)))</f>
        <v/>
      </c>
      <c r="N423" s="8" t="str">
        <f aca="false">IF($A423="","",IF(J423&lt;=0,"Draft",IF(L423&lt;=0,"Paid",IF(M423&gt;0,"Overdue",IF(K423&gt;0,"Part-Paid","Unpaid")))))</f>
        <v/>
      </c>
      <c r="O423" s="7"/>
    </row>
    <row r="424" customFormat="false" ht="15" hidden="false" customHeight="false" outlineLevel="0" collapsed="false">
      <c r="A424" s="7"/>
      <c r="B424" s="40"/>
      <c r="C424" s="7"/>
      <c r="D424" s="8" t="str">
        <f aca="false">IF($A424="","",IFERROR(INDEX(Customers!$B$6:$B$205,MATCH($C424,Customers!$A$6:$A$205,0)),"Unknown customer"))</f>
        <v/>
      </c>
      <c r="E424" s="39" t="str">
        <f aca="false">IF($A424="","",IFERROR(IF(INDEX(Customers!$G$6:$G$205,MATCH($C424,Customers!$A$6:$A$205,0))="",Setup!$B$26,INDEX(Customers!$G$6:$G$205,MATCH($C424,Customers!$A$6:$A$205,0))),Setup!$B$26))</f>
        <v/>
      </c>
      <c r="F424" s="41" t="str">
        <f aca="false">IF(OR($A424="",$B424=""),"",$B424+$E424)</f>
        <v/>
      </c>
      <c r="G424" s="38" t="str">
        <f aca="false">IF($A424="","",SUMIFS('Line Items'!$E$6:$E$1505,'Line Items'!$A$6:$A$1505,$A424))</f>
        <v/>
      </c>
      <c r="H424" s="42"/>
      <c r="I424" s="38" t="str">
        <f aca="false">IF($A424="","",ROUND((G424-N(H424))*Setup!$B$28,2))</f>
        <v/>
      </c>
      <c r="J424" s="38" t="str">
        <f aca="false">IF($A424="","",G424-N(H424)+I424)</f>
        <v/>
      </c>
      <c r="K424" s="38" t="str">
        <f aca="false">IF($A424="","",SUMIFS(Payments!$G$6:$G$1005,Payments!$C$6:$C$1005,$A424))</f>
        <v/>
      </c>
      <c r="L424" s="38" t="str">
        <f aca="false">IF($A424="","",ROUND(J424-K424,2))</f>
        <v/>
      </c>
      <c r="M424" s="39" t="str">
        <f aca="true">IF($A424="","",IF(OR(L424&lt;=0,F424=""),0,MAX(0,TODAY()-F424)))</f>
        <v/>
      </c>
      <c r="N424" s="8" t="str">
        <f aca="false">IF($A424="","",IF(J424&lt;=0,"Draft",IF(L424&lt;=0,"Paid",IF(M424&gt;0,"Overdue",IF(K424&gt;0,"Part-Paid","Unpaid")))))</f>
        <v/>
      </c>
      <c r="O424" s="7"/>
    </row>
    <row r="425" customFormat="false" ht="15" hidden="false" customHeight="false" outlineLevel="0" collapsed="false">
      <c r="A425" s="7"/>
      <c r="B425" s="40"/>
      <c r="C425" s="7"/>
      <c r="D425" s="8" t="str">
        <f aca="false">IF($A425="","",IFERROR(INDEX(Customers!$B$6:$B$205,MATCH($C425,Customers!$A$6:$A$205,0)),"Unknown customer"))</f>
        <v/>
      </c>
      <c r="E425" s="39" t="str">
        <f aca="false">IF($A425="","",IFERROR(IF(INDEX(Customers!$G$6:$G$205,MATCH($C425,Customers!$A$6:$A$205,0))="",Setup!$B$26,INDEX(Customers!$G$6:$G$205,MATCH($C425,Customers!$A$6:$A$205,0))),Setup!$B$26))</f>
        <v/>
      </c>
      <c r="F425" s="41" t="str">
        <f aca="false">IF(OR($A425="",$B425=""),"",$B425+$E425)</f>
        <v/>
      </c>
      <c r="G425" s="38" t="str">
        <f aca="false">IF($A425="","",SUMIFS('Line Items'!$E$6:$E$1505,'Line Items'!$A$6:$A$1505,$A425))</f>
        <v/>
      </c>
      <c r="H425" s="42"/>
      <c r="I425" s="38" t="str">
        <f aca="false">IF($A425="","",ROUND((G425-N(H425))*Setup!$B$28,2))</f>
        <v/>
      </c>
      <c r="J425" s="38" t="str">
        <f aca="false">IF($A425="","",G425-N(H425)+I425)</f>
        <v/>
      </c>
      <c r="K425" s="38" t="str">
        <f aca="false">IF($A425="","",SUMIFS(Payments!$G$6:$G$1005,Payments!$C$6:$C$1005,$A425))</f>
        <v/>
      </c>
      <c r="L425" s="38" t="str">
        <f aca="false">IF($A425="","",ROUND(J425-K425,2))</f>
        <v/>
      </c>
      <c r="M425" s="39" t="str">
        <f aca="true">IF($A425="","",IF(OR(L425&lt;=0,F425=""),0,MAX(0,TODAY()-F425)))</f>
        <v/>
      </c>
      <c r="N425" s="8" t="str">
        <f aca="false">IF($A425="","",IF(J425&lt;=0,"Draft",IF(L425&lt;=0,"Paid",IF(M425&gt;0,"Overdue",IF(K425&gt;0,"Part-Paid","Unpaid")))))</f>
        <v/>
      </c>
      <c r="O425" s="7"/>
    </row>
    <row r="426" customFormat="false" ht="15" hidden="false" customHeight="false" outlineLevel="0" collapsed="false">
      <c r="A426" s="7"/>
      <c r="B426" s="40"/>
      <c r="C426" s="7"/>
      <c r="D426" s="8" t="str">
        <f aca="false">IF($A426="","",IFERROR(INDEX(Customers!$B$6:$B$205,MATCH($C426,Customers!$A$6:$A$205,0)),"Unknown customer"))</f>
        <v/>
      </c>
      <c r="E426" s="39" t="str">
        <f aca="false">IF($A426="","",IFERROR(IF(INDEX(Customers!$G$6:$G$205,MATCH($C426,Customers!$A$6:$A$205,0))="",Setup!$B$26,INDEX(Customers!$G$6:$G$205,MATCH($C426,Customers!$A$6:$A$205,0))),Setup!$B$26))</f>
        <v/>
      </c>
      <c r="F426" s="41" t="str">
        <f aca="false">IF(OR($A426="",$B426=""),"",$B426+$E426)</f>
        <v/>
      </c>
      <c r="G426" s="38" t="str">
        <f aca="false">IF($A426="","",SUMIFS('Line Items'!$E$6:$E$1505,'Line Items'!$A$6:$A$1505,$A426))</f>
        <v/>
      </c>
      <c r="H426" s="42"/>
      <c r="I426" s="38" t="str">
        <f aca="false">IF($A426="","",ROUND((G426-N(H426))*Setup!$B$28,2))</f>
        <v/>
      </c>
      <c r="J426" s="38" t="str">
        <f aca="false">IF($A426="","",G426-N(H426)+I426)</f>
        <v/>
      </c>
      <c r="K426" s="38" t="str">
        <f aca="false">IF($A426="","",SUMIFS(Payments!$G$6:$G$1005,Payments!$C$6:$C$1005,$A426))</f>
        <v/>
      </c>
      <c r="L426" s="38" t="str">
        <f aca="false">IF($A426="","",ROUND(J426-K426,2))</f>
        <v/>
      </c>
      <c r="M426" s="39" t="str">
        <f aca="true">IF($A426="","",IF(OR(L426&lt;=0,F426=""),0,MAX(0,TODAY()-F426)))</f>
        <v/>
      </c>
      <c r="N426" s="8" t="str">
        <f aca="false">IF($A426="","",IF(J426&lt;=0,"Draft",IF(L426&lt;=0,"Paid",IF(M426&gt;0,"Overdue",IF(K426&gt;0,"Part-Paid","Unpaid")))))</f>
        <v/>
      </c>
      <c r="O426" s="7"/>
    </row>
    <row r="427" customFormat="false" ht="15" hidden="false" customHeight="false" outlineLevel="0" collapsed="false">
      <c r="A427" s="7"/>
      <c r="B427" s="40"/>
      <c r="C427" s="7"/>
      <c r="D427" s="8" t="str">
        <f aca="false">IF($A427="","",IFERROR(INDEX(Customers!$B$6:$B$205,MATCH($C427,Customers!$A$6:$A$205,0)),"Unknown customer"))</f>
        <v/>
      </c>
      <c r="E427" s="39" t="str">
        <f aca="false">IF($A427="","",IFERROR(IF(INDEX(Customers!$G$6:$G$205,MATCH($C427,Customers!$A$6:$A$205,0))="",Setup!$B$26,INDEX(Customers!$G$6:$G$205,MATCH($C427,Customers!$A$6:$A$205,0))),Setup!$B$26))</f>
        <v/>
      </c>
      <c r="F427" s="41" t="str">
        <f aca="false">IF(OR($A427="",$B427=""),"",$B427+$E427)</f>
        <v/>
      </c>
      <c r="G427" s="38" t="str">
        <f aca="false">IF($A427="","",SUMIFS('Line Items'!$E$6:$E$1505,'Line Items'!$A$6:$A$1505,$A427))</f>
        <v/>
      </c>
      <c r="H427" s="42"/>
      <c r="I427" s="38" t="str">
        <f aca="false">IF($A427="","",ROUND((G427-N(H427))*Setup!$B$28,2))</f>
        <v/>
      </c>
      <c r="J427" s="38" t="str">
        <f aca="false">IF($A427="","",G427-N(H427)+I427)</f>
        <v/>
      </c>
      <c r="K427" s="38" t="str">
        <f aca="false">IF($A427="","",SUMIFS(Payments!$G$6:$G$1005,Payments!$C$6:$C$1005,$A427))</f>
        <v/>
      </c>
      <c r="L427" s="38" t="str">
        <f aca="false">IF($A427="","",ROUND(J427-K427,2))</f>
        <v/>
      </c>
      <c r="M427" s="39" t="str">
        <f aca="true">IF($A427="","",IF(OR(L427&lt;=0,F427=""),0,MAX(0,TODAY()-F427)))</f>
        <v/>
      </c>
      <c r="N427" s="8" t="str">
        <f aca="false">IF($A427="","",IF(J427&lt;=0,"Draft",IF(L427&lt;=0,"Paid",IF(M427&gt;0,"Overdue",IF(K427&gt;0,"Part-Paid","Unpaid")))))</f>
        <v/>
      </c>
      <c r="O427" s="7"/>
    </row>
    <row r="428" customFormat="false" ht="15" hidden="false" customHeight="false" outlineLevel="0" collapsed="false">
      <c r="A428" s="7"/>
      <c r="B428" s="40"/>
      <c r="C428" s="7"/>
      <c r="D428" s="8" t="str">
        <f aca="false">IF($A428="","",IFERROR(INDEX(Customers!$B$6:$B$205,MATCH($C428,Customers!$A$6:$A$205,0)),"Unknown customer"))</f>
        <v/>
      </c>
      <c r="E428" s="39" t="str">
        <f aca="false">IF($A428="","",IFERROR(IF(INDEX(Customers!$G$6:$G$205,MATCH($C428,Customers!$A$6:$A$205,0))="",Setup!$B$26,INDEX(Customers!$G$6:$G$205,MATCH($C428,Customers!$A$6:$A$205,0))),Setup!$B$26))</f>
        <v/>
      </c>
      <c r="F428" s="41" t="str">
        <f aca="false">IF(OR($A428="",$B428=""),"",$B428+$E428)</f>
        <v/>
      </c>
      <c r="G428" s="38" t="str">
        <f aca="false">IF($A428="","",SUMIFS('Line Items'!$E$6:$E$1505,'Line Items'!$A$6:$A$1505,$A428))</f>
        <v/>
      </c>
      <c r="H428" s="42"/>
      <c r="I428" s="38" t="str">
        <f aca="false">IF($A428="","",ROUND((G428-N(H428))*Setup!$B$28,2))</f>
        <v/>
      </c>
      <c r="J428" s="38" t="str">
        <f aca="false">IF($A428="","",G428-N(H428)+I428)</f>
        <v/>
      </c>
      <c r="K428" s="38" t="str">
        <f aca="false">IF($A428="","",SUMIFS(Payments!$G$6:$G$1005,Payments!$C$6:$C$1005,$A428))</f>
        <v/>
      </c>
      <c r="L428" s="38" t="str">
        <f aca="false">IF($A428="","",ROUND(J428-K428,2))</f>
        <v/>
      </c>
      <c r="M428" s="39" t="str">
        <f aca="true">IF($A428="","",IF(OR(L428&lt;=0,F428=""),0,MAX(0,TODAY()-F428)))</f>
        <v/>
      </c>
      <c r="N428" s="8" t="str">
        <f aca="false">IF($A428="","",IF(J428&lt;=0,"Draft",IF(L428&lt;=0,"Paid",IF(M428&gt;0,"Overdue",IF(K428&gt;0,"Part-Paid","Unpaid")))))</f>
        <v/>
      </c>
      <c r="O428" s="7"/>
    </row>
    <row r="429" customFormat="false" ht="15" hidden="false" customHeight="false" outlineLevel="0" collapsed="false">
      <c r="A429" s="7"/>
      <c r="B429" s="40"/>
      <c r="C429" s="7"/>
      <c r="D429" s="8" t="str">
        <f aca="false">IF($A429="","",IFERROR(INDEX(Customers!$B$6:$B$205,MATCH($C429,Customers!$A$6:$A$205,0)),"Unknown customer"))</f>
        <v/>
      </c>
      <c r="E429" s="39" t="str">
        <f aca="false">IF($A429="","",IFERROR(IF(INDEX(Customers!$G$6:$G$205,MATCH($C429,Customers!$A$6:$A$205,0))="",Setup!$B$26,INDEX(Customers!$G$6:$G$205,MATCH($C429,Customers!$A$6:$A$205,0))),Setup!$B$26))</f>
        <v/>
      </c>
      <c r="F429" s="41" t="str">
        <f aca="false">IF(OR($A429="",$B429=""),"",$B429+$E429)</f>
        <v/>
      </c>
      <c r="G429" s="38" t="str">
        <f aca="false">IF($A429="","",SUMIFS('Line Items'!$E$6:$E$1505,'Line Items'!$A$6:$A$1505,$A429))</f>
        <v/>
      </c>
      <c r="H429" s="42"/>
      <c r="I429" s="38" t="str">
        <f aca="false">IF($A429="","",ROUND((G429-N(H429))*Setup!$B$28,2))</f>
        <v/>
      </c>
      <c r="J429" s="38" t="str">
        <f aca="false">IF($A429="","",G429-N(H429)+I429)</f>
        <v/>
      </c>
      <c r="K429" s="38" t="str">
        <f aca="false">IF($A429="","",SUMIFS(Payments!$G$6:$G$1005,Payments!$C$6:$C$1005,$A429))</f>
        <v/>
      </c>
      <c r="L429" s="38" t="str">
        <f aca="false">IF($A429="","",ROUND(J429-K429,2))</f>
        <v/>
      </c>
      <c r="M429" s="39" t="str">
        <f aca="true">IF($A429="","",IF(OR(L429&lt;=0,F429=""),0,MAX(0,TODAY()-F429)))</f>
        <v/>
      </c>
      <c r="N429" s="8" t="str">
        <f aca="false">IF($A429="","",IF(J429&lt;=0,"Draft",IF(L429&lt;=0,"Paid",IF(M429&gt;0,"Overdue",IF(K429&gt;0,"Part-Paid","Unpaid")))))</f>
        <v/>
      </c>
      <c r="O429" s="7"/>
    </row>
    <row r="430" customFormat="false" ht="15" hidden="false" customHeight="false" outlineLevel="0" collapsed="false">
      <c r="A430" s="7"/>
      <c r="B430" s="40"/>
      <c r="C430" s="7"/>
      <c r="D430" s="8" t="str">
        <f aca="false">IF($A430="","",IFERROR(INDEX(Customers!$B$6:$B$205,MATCH($C430,Customers!$A$6:$A$205,0)),"Unknown customer"))</f>
        <v/>
      </c>
      <c r="E430" s="39" t="str">
        <f aca="false">IF($A430="","",IFERROR(IF(INDEX(Customers!$G$6:$G$205,MATCH($C430,Customers!$A$6:$A$205,0))="",Setup!$B$26,INDEX(Customers!$G$6:$G$205,MATCH($C430,Customers!$A$6:$A$205,0))),Setup!$B$26))</f>
        <v/>
      </c>
      <c r="F430" s="41" t="str">
        <f aca="false">IF(OR($A430="",$B430=""),"",$B430+$E430)</f>
        <v/>
      </c>
      <c r="G430" s="38" t="str">
        <f aca="false">IF($A430="","",SUMIFS('Line Items'!$E$6:$E$1505,'Line Items'!$A$6:$A$1505,$A430))</f>
        <v/>
      </c>
      <c r="H430" s="42"/>
      <c r="I430" s="38" t="str">
        <f aca="false">IF($A430="","",ROUND((G430-N(H430))*Setup!$B$28,2))</f>
        <v/>
      </c>
      <c r="J430" s="38" t="str">
        <f aca="false">IF($A430="","",G430-N(H430)+I430)</f>
        <v/>
      </c>
      <c r="K430" s="38" t="str">
        <f aca="false">IF($A430="","",SUMIFS(Payments!$G$6:$G$1005,Payments!$C$6:$C$1005,$A430))</f>
        <v/>
      </c>
      <c r="L430" s="38" t="str">
        <f aca="false">IF($A430="","",ROUND(J430-K430,2))</f>
        <v/>
      </c>
      <c r="M430" s="39" t="str">
        <f aca="true">IF($A430="","",IF(OR(L430&lt;=0,F430=""),0,MAX(0,TODAY()-F430)))</f>
        <v/>
      </c>
      <c r="N430" s="8" t="str">
        <f aca="false">IF($A430="","",IF(J430&lt;=0,"Draft",IF(L430&lt;=0,"Paid",IF(M430&gt;0,"Overdue",IF(K430&gt;0,"Part-Paid","Unpaid")))))</f>
        <v/>
      </c>
      <c r="O430" s="7"/>
    </row>
    <row r="431" customFormat="false" ht="15" hidden="false" customHeight="false" outlineLevel="0" collapsed="false">
      <c r="A431" s="7"/>
      <c r="B431" s="40"/>
      <c r="C431" s="7"/>
      <c r="D431" s="8" t="str">
        <f aca="false">IF($A431="","",IFERROR(INDEX(Customers!$B$6:$B$205,MATCH($C431,Customers!$A$6:$A$205,0)),"Unknown customer"))</f>
        <v/>
      </c>
      <c r="E431" s="39" t="str">
        <f aca="false">IF($A431="","",IFERROR(IF(INDEX(Customers!$G$6:$G$205,MATCH($C431,Customers!$A$6:$A$205,0))="",Setup!$B$26,INDEX(Customers!$G$6:$G$205,MATCH($C431,Customers!$A$6:$A$205,0))),Setup!$B$26))</f>
        <v/>
      </c>
      <c r="F431" s="41" t="str">
        <f aca="false">IF(OR($A431="",$B431=""),"",$B431+$E431)</f>
        <v/>
      </c>
      <c r="G431" s="38" t="str">
        <f aca="false">IF($A431="","",SUMIFS('Line Items'!$E$6:$E$1505,'Line Items'!$A$6:$A$1505,$A431))</f>
        <v/>
      </c>
      <c r="H431" s="42"/>
      <c r="I431" s="38" t="str">
        <f aca="false">IF($A431="","",ROUND((G431-N(H431))*Setup!$B$28,2))</f>
        <v/>
      </c>
      <c r="J431" s="38" t="str">
        <f aca="false">IF($A431="","",G431-N(H431)+I431)</f>
        <v/>
      </c>
      <c r="K431" s="38" t="str">
        <f aca="false">IF($A431="","",SUMIFS(Payments!$G$6:$G$1005,Payments!$C$6:$C$1005,$A431))</f>
        <v/>
      </c>
      <c r="L431" s="38" t="str">
        <f aca="false">IF($A431="","",ROUND(J431-K431,2))</f>
        <v/>
      </c>
      <c r="M431" s="39" t="str">
        <f aca="true">IF($A431="","",IF(OR(L431&lt;=0,F431=""),0,MAX(0,TODAY()-F431)))</f>
        <v/>
      </c>
      <c r="N431" s="8" t="str">
        <f aca="false">IF($A431="","",IF(J431&lt;=0,"Draft",IF(L431&lt;=0,"Paid",IF(M431&gt;0,"Overdue",IF(K431&gt;0,"Part-Paid","Unpaid")))))</f>
        <v/>
      </c>
      <c r="O431" s="7"/>
    </row>
    <row r="432" customFormat="false" ht="15" hidden="false" customHeight="false" outlineLevel="0" collapsed="false">
      <c r="A432" s="7"/>
      <c r="B432" s="40"/>
      <c r="C432" s="7"/>
      <c r="D432" s="8" t="str">
        <f aca="false">IF($A432="","",IFERROR(INDEX(Customers!$B$6:$B$205,MATCH($C432,Customers!$A$6:$A$205,0)),"Unknown customer"))</f>
        <v/>
      </c>
      <c r="E432" s="39" t="str">
        <f aca="false">IF($A432="","",IFERROR(IF(INDEX(Customers!$G$6:$G$205,MATCH($C432,Customers!$A$6:$A$205,0))="",Setup!$B$26,INDEX(Customers!$G$6:$G$205,MATCH($C432,Customers!$A$6:$A$205,0))),Setup!$B$26))</f>
        <v/>
      </c>
      <c r="F432" s="41" t="str">
        <f aca="false">IF(OR($A432="",$B432=""),"",$B432+$E432)</f>
        <v/>
      </c>
      <c r="G432" s="38" t="str">
        <f aca="false">IF($A432="","",SUMIFS('Line Items'!$E$6:$E$1505,'Line Items'!$A$6:$A$1505,$A432))</f>
        <v/>
      </c>
      <c r="H432" s="42"/>
      <c r="I432" s="38" t="str">
        <f aca="false">IF($A432="","",ROUND((G432-N(H432))*Setup!$B$28,2))</f>
        <v/>
      </c>
      <c r="J432" s="38" t="str">
        <f aca="false">IF($A432="","",G432-N(H432)+I432)</f>
        <v/>
      </c>
      <c r="K432" s="38" t="str">
        <f aca="false">IF($A432="","",SUMIFS(Payments!$G$6:$G$1005,Payments!$C$6:$C$1005,$A432))</f>
        <v/>
      </c>
      <c r="L432" s="38" t="str">
        <f aca="false">IF($A432="","",ROUND(J432-K432,2))</f>
        <v/>
      </c>
      <c r="M432" s="39" t="str">
        <f aca="true">IF($A432="","",IF(OR(L432&lt;=0,F432=""),0,MAX(0,TODAY()-F432)))</f>
        <v/>
      </c>
      <c r="N432" s="8" t="str">
        <f aca="false">IF($A432="","",IF(J432&lt;=0,"Draft",IF(L432&lt;=0,"Paid",IF(M432&gt;0,"Overdue",IF(K432&gt;0,"Part-Paid","Unpaid")))))</f>
        <v/>
      </c>
      <c r="O432" s="7"/>
    </row>
    <row r="433" customFormat="false" ht="15" hidden="false" customHeight="false" outlineLevel="0" collapsed="false">
      <c r="A433" s="7"/>
      <c r="B433" s="40"/>
      <c r="C433" s="7"/>
      <c r="D433" s="8" t="str">
        <f aca="false">IF($A433="","",IFERROR(INDEX(Customers!$B$6:$B$205,MATCH($C433,Customers!$A$6:$A$205,0)),"Unknown customer"))</f>
        <v/>
      </c>
      <c r="E433" s="39" t="str">
        <f aca="false">IF($A433="","",IFERROR(IF(INDEX(Customers!$G$6:$G$205,MATCH($C433,Customers!$A$6:$A$205,0))="",Setup!$B$26,INDEX(Customers!$G$6:$G$205,MATCH($C433,Customers!$A$6:$A$205,0))),Setup!$B$26))</f>
        <v/>
      </c>
      <c r="F433" s="41" t="str">
        <f aca="false">IF(OR($A433="",$B433=""),"",$B433+$E433)</f>
        <v/>
      </c>
      <c r="G433" s="38" t="str">
        <f aca="false">IF($A433="","",SUMIFS('Line Items'!$E$6:$E$1505,'Line Items'!$A$6:$A$1505,$A433))</f>
        <v/>
      </c>
      <c r="H433" s="42"/>
      <c r="I433" s="38" t="str">
        <f aca="false">IF($A433="","",ROUND((G433-N(H433))*Setup!$B$28,2))</f>
        <v/>
      </c>
      <c r="J433" s="38" t="str">
        <f aca="false">IF($A433="","",G433-N(H433)+I433)</f>
        <v/>
      </c>
      <c r="K433" s="38" t="str">
        <f aca="false">IF($A433="","",SUMIFS(Payments!$G$6:$G$1005,Payments!$C$6:$C$1005,$A433))</f>
        <v/>
      </c>
      <c r="L433" s="38" t="str">
        <f aca="false">IF($A433="","",ROUND(J433-K433,2))</f>
        <v/>
      </c>
      <c r="M433" s="39" t="str">
        <f aca="true">IF($A433="","",IF(OR(L433&lt;=0,F433=""),0,MAX(0,TODAY()-F433)))</f>
        <v/>
      </c>
      <c r="N433" s="8" t="str">
        <f aca="false">IF($A433="","",IF(J433&lt;=0,"Draft",IF(L433&lt;=0,"Paid",IF(M433&gt;0,"Overdue",IF(K433&gt;0,"Part-Paid","Unpaid")))))</f>
        <v/>
      </c>
      <c r="O433" s="7"/>
    </row>
    <row r="434" customFormat="false" ht="15" hidden="false" customHeight="false" outlineLevel="0" collapsed="false">
      <c r="A434" s="7"/>
      <c r="B434" s="40"/>
      <c r="C434" s="7"/>
      <c r="D434" s="8" t="str">
        <f aca="false">IF($A434="","",IFERROR(INDEX(Customers!$B$6:$B$205,MATCH($C434,Customers!$A$6:$A$205,0)),"Unknown customer"))</f>
        <v/>
      </c>
      <c r="E434" s="39" t="str">
        <f aca="false">IF($A434="","",IFERROR(IF(INDEX(Customers!$G$6:$G$205,MATCH($C434,Customers!$A$6:$A$205,0))="",Setup!$B$26,INDEX(Customers!$G$6:$G$205,MATCH($C434,Customers!$A$6:$A$205,0))),Setup!$B$26))</f>
        <v/>
      </c>
      <c r="F434" s="41" t="str">
        <f aca="false">IF(OR($A434="",$B434=""),"",$B434+$E434)</f>
        <v/>
      </c>
      <c r="G434" s="38" t="str">
        <f aca="false">IF($A434="","",SUMIFS('Line Items'!$E$6:$E$1505,'Line Items'!$A$6:$A$1505,$A434))</f>
        <v/>
      </c>
      <c r="H434" s="42"/>
      <c r="I434" s="38" t="str">
        <f aca="false">IF($A434="","",ROUND((G434-N(H434))*Setup!$B$28,2))</f>
        <v/>
      </c>
      <c r="J434" s="38" t="str">
        <f aca="false">IF($A434="","",G434-N(H434)+I434)</f>
        <v/>
      </c>
      <c r="K434" s="38" t="str">
        <f aca="false">IF($A434="","",SUMIFS(Payments!$G$6:$G$1005,Payments!$C$6:$C$1005,$A434))</f>
        <v/>
      </c>
      <c r="L434" s="38" t="str">
        <f aca="false">IF($A434="","",ROUND(J434-K434,2))</f>
        <v/>
      </c>
      <c r="M434" s="39" t="str">
        <f aca="true">IF($A434="","",IF(OR(L434&lt;=0,F434=""),0,MAX(0,TODAY()-F434)))</f>
        <v/>
      </c>
      <c r="N434" s="8" t="str">
        <f aca="false">IF($A434="","",IF(J434&lt;=0,"Draft",IF(L434&lt;=0,"Paid",IF(M434&gt;0,"Overdue",IF(K434&gt;0,"Part-Paid","Unpaid")))))</f>
        <v/>
      </c>
      <c r="O434" s="7"/>
    </row>
    <row r="435" customFormat="false" ht="15" hidden="false" customHeight="false" outlineLevel="0" collapsed="false">
      <c r="A435" s="7"/>
      <c r="B435" s="40"/>
      <c r="C435" s="7"/>
      <c r="D435" s="8" t="str">
        <f aca="false">IF($A435="","",IFERROR(INDEX(Customers!$B$6:$B$205,MATCH($C435,Customers!$A$6:$A$205,0)),"Unknown customer"))</f>
        <v/>
      </c>
      <c r="E435" s="39" t="str">
        <f aca="false">IF($A435="","",IFERROR(IF(INDEX(Customers!$G$6:$G$205,MATCH($C435,Customers!$A$6:$A$205,0))="",Setup!$B$26,INDEX(Customers!$G$6:$G$205,MATCH($C435,Customers!$A$6:$A$205,0))),Setup!$B$26))</f>
        <v/>
      </c>
      <c r="F435" s="41" t="str">
        <f aca="false">IF(OR($A435="",$B435=""),"",$B435+$E435)</f>
        <v/>
      </c>
      <c r="G435" s="38" t="str">
        <f aca="false">IF($A435="","",SUMIFS('Line Items'!$E$6:$E$1505,'Line Items'!$A$6:$A$1505,$A435))</f>
        <v/>
      </c>
      <c r="H435" s="42"/>
      <c r="I435" s="38" t="str">
        <f aca="false">IF($A435="","",ROUND((G435-N(H435))*Setup!$B$28,2))</f>
        <v/>
      </c>
      <c r="J435" s="38" t="str">
        <f aca="false">IF($A435="","",G435-N(H435)+I435)</f>
        <v/>
      </c>
      <c r="K435" s="38" t="str">
        <f aca="false">IF($A435="","",SUMIFS(Payments!$G$6:$G$1005,Payments!$C$6:$C$1005,$A435))</f>
        <v/>
      </c>
      <c r="L435" s="38" t="str">
        <f aca="false">IF($A435="","",ROUND(J435-K435,2))</f>
        <v/>
      </c>
      <c r="M435" s="39" t="str">
        <f aca="true">IF($A435="","",IF(OR(L435&lt;=0,F435=""),0,MAX(0,TODAY()-F435)))</f>
        <v/>
      </c>
      <c r="N435" s="8" t="str">
        <f aca="false">IF($A435="","",IF(J435&lt;=0,"Draft",IF(L435&lt;=0,"Paid",IF(M435&gt;0,"Overdue",IF(K435&gt;0,"Part-Paid","Unpaid")))))</f>
        <v/>
      </c>
      <c r="O435" s="7"/>
    </row>
    <row r="436" customFormat="false" ht="15" hidden="false" customHeight="false" outlineLevel="0" collapsed="false">
      <c r="A436" s="7"/>
      <c r="B436" s="40"/>
      <c r="C436" s="7"/>
      <c r="D436" s="8" t="str">
        <f aca="false">IF($A436="","",IFERROR(INDEX(Customers!$B$6:$B$205,MATCH($C436,Customers!$A$6:$A$205,0)),"Unknown customer"))</f>
        <v/>
      </c>
      <c r="E436" s="39" t="str">
        <f aca="false">IF($A436="","",IFERROR(IF(INDEX(Customers!$G$6:$G$205,MATCH($C436,Customers!$A$6:$A$205,0))="",Setup!$B$26,INDEX(Customers!$G$6:$G$205,MATCH($C436,Customers!$A$6:$A$205,0))),Setup!$B$26))</f>
        <v/>
      </c>
      <c r="F436" s="41" t="str">
        <f aca="false">IF(OR($A436="",$B436=""),"",$B436+$E436)</f>
        <v/>
      </c>
      <c r="G436" s="38" t="str">
        <f aca="false">IF($A436="","",SUMIFS('Line Items'!$E$6:$E$1505,'Line Items'!$A$6:$A$1505,$A436))</f>
        <v/>
      </c>
      <c r="H436" s="42"/>
      <c r="I436" s="38" t="str">
        <f aca="false">IF($A436="","",ROUND((G436-N(H436))*Setup!$B$28,2))</f>
        <v/>
      </c>
      <c r="J436" s="38" t="str">
        <f aca="false">IF($A436="","",G436-N(H436)+I436)</f>
        <v/>
      </c>
      <c r="K436" s="38" t="str">
        <f aca="false">IF($A436="","",SUMIFS(Payments!$G$6:$G$1005,Payments!$C$6:$C$1005,$A436))</f>
        <v/>
      </c>
      <c r="L436" s="38" t="str">
        <f aca="false">IF($A436="","",ROUND(J436-K436,2))</f>
        <v/>
      </c>
      <c r="M436" s="39" t="str">
        <f aca="true">IF($A436="","",IF(OR(L436&lt;=0,F436=""),0,MAX(0,TODAY()-F436)))</f>
        <v/>
      </c>
      <c r="N436" s="8" t="str">
        <f aca="false">IF($A436="","",IF(J436&lt;=0,"Draft",IF(L436&lt;=0,"Paid",IF(M436&gt;0,"Overdue",IF(K436&gt;0,"Part-Paid","Unpaid")))))</f>
        <v/>
      </c>
      <c r="O436" s="7"/>
    </row>
    <row r="437" customFormat="false" ht="15" hidden="false" customHeight="false" outlineLevel="0" collapsed="false">
      <c r="A437" s="7"/>
      <c r="B437" s="40"/>
      <c r="C437" s="7"/>
      <c r="D437" s="8" t="str">
        <f aca="false">IF($A437="","",IFERROR(INDEX(Customers!$B$6:$B$205,MATCH($C437,Customers!$A$6:$A$205,0)),"Unknown customer"))</f>
        <v/>
      </c>
      <c r="E437" s="39" t="str">
        <f aca="false">IF($A437="","",IFERROR(IF(INDEX(Customers!$G$6:$G$205,MATCH($C437,Customers!$A$6:$A$205,0))="",Setup!$B$26,INDEX(Customers!$G$6:$G$205,MATCH($C437,Customers!$A$6:$A$205,0))),Setup!$B$26))</f>
        <v/>
      </c>
      <c r="F437" s="41" t="str">
        <f aca="false">IF(OR($A437="",$B437=""),"",$B437+$E437)</f>
        <v/>
      </c>
      <c r="G437" s="38" t="str">
        <f aca="false">IF($A437="","",SUMIFS('Line Items'!$E$6:$E$1505,'Line Items'!$A$6:$A$1505,$A437))</f>
        <v/>
      </c>
      <c r="H437" s="42"/>
      <c r="I437" s="38" t="str">
        <f aca="false">IF($A437="","",ROUND((G437-N(H437))*Setup!$B$28,2))</f>
        <v/>
      </c>
      <c r="J437" s="38" t="str">
        <f aca="false">IF($A437="","",G437-N(H437)+I437)</f>
        <v/>
      </c>
      <c r="K437" s="38" t="str">
        <f aca="false">IF($A437="","",SUMIFS(Payments!$G$6:$G$1005,Payments!$C$6:$C$1005,$A437))</f>
        <v/>
      </c>
      <c r="L437" s="38" t="str">
        <f aca="false">IF($A437="","",ROUND(J437-K437,2))</f>
        <v/>
      </c>
      <c r="M437" s="39" t="str">
        <f aca="true">IF($A437="","",IF(OR(L437&lt;=0,F437=""),0,MAX(0,TODAY()-F437)))</f>
        <v/>
      </c>
      <c r="N437" s="8" t="str">
        <f aca="false">IF($A437="","",IF(J437&lt;=0,"Draft",IF(L437&lt;=0,"Paid",IF(M437&gt;0,"Overdue",IF(K437&gt;0,"Part-Paid","Unpaid")))))</f>
        <v/>
      </c>
      <c r="O437" s="7"/>
    </row>
    <row r="438" customFormat="false" ht="15" hidden="false" customHeight="false" outlineLevel="0" collapsed="false">
      <c r="A438" s="7"/>
      <c r="B438" s="40"/>
      <c r="C438" s="7"/>
      <c r="D438" s="8" t="str">
        <f aca="false">IF($A438="","",IFERROR(INDEX(Customers!$B$6:$B$205,MATCH($C438,Customers!$A$6:$A$205,0)),"Unknown customer"))</f>
        <v/>
      </c>
      <c r="E438" s="39" t="str">
        <f aca="false">IF($A438="","",IFERROR(IF(INDEX(Customers!$G$6:$G$205,MATCH($C438,Customers!$A$6:$A$205,0))="",Setup!$B$26,INDEX(Customers!$G$6:$G$205,MATCH($C438,Customers!$A$6:$A$205,0))),Setup!$B$26))</f>
        <v/>
      </c>
      <c r="F438" s="41" t="str">
        <f aca="false">IF(OR($A438="",$B438=""),"",$B438+$E438)</f>
        <v/>
      </c>
      <c r="G438" s="38" t="str">
        <f aca="false">IF($A438="","",SUMIFS('Line Items'!$E$6:$E$1505,'Line Items'!$A$6:$A$1505,$A438))</f>
        <v/>
      </c>
      <c r="H438" s="42"/>
      <c r="I438" s="38" t="str">
        <f aca="false">IF($A438="","",ROUND((G438-N(H438))*Setup!$B$28,2))</f>
        <v/>
      </c>
      <c r="J438" s="38" t="str">
        <f aca="false">IF($A438="","",G438-N(H438)+I438)</f>
        <v/>
      </c>
      <c r="K438" s="38" t="str">
        <f aca="false">IF($A438="","",SUMIFS(Payments!$G$6:$G$1005,Payments!$C$6:$C$1005,$A438))</f>
        <v/>
      </c>
      <c r="L438" s="38" t="str">
        <f aca="false">IF($A438="","",ROUND(J438-K438,2))</f>
        <v/>
      </c>
      <c r="M438" s="39" t="str">
        <f aca="true">IF($A438="","",IF(OR(L438&lt;=0,F438=""),0,MAX(0,TODAY()-F438)))</f>
        <v/>
      </c>
      <c r="N438" s="8" t="str">
        <f aca="false">IF($A438="","",IF(J438&lt;=0,"Draft",IF(L438&lt;=0,"Paid",IF(M438&gt;0,"Overdue",IF(K438&gt;0,"Part-Paid","Unpaid")))))</f>
        <v/>
      </c>
      <c r="O438" s="7"/>
    </row>
    <row r="439" customFormat="false" ht="15" hidden="false" customHeight="false" outlineLevel="0" collapsed="false">
      <c r="A439" s="7"/>
      <c r="B439" s="40"/>
      <c r="C439" s="7"/>
      <c r="D439" s="8" t="str">
        <f aca="false">IF($A439="","",IFERROR(INDEX(Customers!$B$6:$B$205,MATCH($C439,Customers!$A$6:$A$205,0)),"Unknown customer"))</f>
        <v/>
      </c>
      <c r="E439" s="39" t="str">
        <f aca="false">IF($A439="","",IFERROR(IF(INDEX(Customers!$G$6:$G$205,MATCH($C439,Customers!$A$6:$A$205,0))="",Setup!$B$26,INDEX(Customers!$G$6:$G$205,MATCH($C439,Customers!$A$6:$A$205,0))),Setup!$B$26))</f>
        <v/>
      </c>
      <c r="F439" s="41" t="str">
        <f aca="false">IF(OR($A439="",$B439=""),"",$B439+$E439)</f>
        <v/>
      </c>
      <c r="G439" s="38" t="str">
        <f aca="false">IF($A439="","",SUMIFS('Line Items'!$E$6:$E$1505,'Line Items'!$A$6:$A$1505,$A439))</f>
        <v/>
      </c>
      <c r="H439" s="42"/>
      <c r="I439" s="38" t="str">
        <f aca="false">IF($A439="","",ROUND((G439-N(H439))*Setup!$B$28,2))</f>
        <v/>
      </c>
      <c r="J439" s="38" t="str">
        <f aca="false">IF($A439="","",G439-N(H439)+I439)</f>
        <v/>
      </c>
      <c r="K439" s="38" t="str">
        <f aca="false">IF($A439="","",SUMIFS(Payments!$G$6:$G$1005,Payments!$C$6:$C$1005,$A439))</f>
        <v/>
      </c>
      <c r="L439" s="38" t="str">
        <f aca="false">IF($A439="","",ROUND(J439-K439,2))</f>
        <v/>
      </c>
      <c r="M439" s="39" t="str">
        <f aca="true">IF($A439="","",IF(OR(L439&lt;=0,F439=""),0,MAX(0,TODAY()-F439)))</f>
        <v/>
      </c>
      <c r="N439" s="8" t="str">
        <f aca="false">IF($A439="","",IF(J439&lt;=0,"Draft",IF(L439&lt;=0,"Paid",IF(M439&gt;0,"Overdue",IF(K439&gt;0,"Part-Paid","Unpaid")))))</f>
        <v/>
      </c>
      <c r="O439" s="7"/>
    </row>
    <row r="440" customFormat="false" ht="15" hidden="false" customHeight="false" outlineLevel="0" collapsed="false">
      <c r="A440" s="7"/>
      <c r="B440" s="40"/>
      <c r="C440" s="7"/>
      <c r="D440" s="8" t="str">
        <f aca="false">IF($A440="","",IFERROR(INDEX(Customers!$B$6:$B$205,MATCH($C440,Customers!$A$6:$A$205,0)),"Unknown customer"))</f>
        <v/>
      </c>
      <c r="E440" s="39" t="str">
        <f aca="false">IF($A440="","",IFERROR(IF(INDEX(Customers!$G$6:$G$205,MATCH($C440,Customers!$A$6:$A$205,0))="",Setup!$B$26,INDEX(Customers!$G$6:$G$205,MATCH($C440,Customers!$A$6:$A$205,0))),Setup!$B$26))</f>
        <v/>
      </c>
      <c r="F440" s="41" t="str">
        <f aca="false">IF(OR($A440="",$B440=""),"",$B440+$E440)</f>
        <v/>
      </c>
      <c r="G440" s="38" t="str">
        <f aca="false">IF($A440="","",SUMIFS('Line Items'!$E$6:$E$1505,'Line Items'!$A$6:$A$1505,$A440))</f>
        <v/>
      </c>
      <c r="H440" s="42"/>
      <c r="I440" s="38" t="str">
        <f aca="false">IF($A440="","",ROUND((G440-N(H440))*Setup!$B$28,2))</f>
        <v/>
      </c>
      <c r="J440" s="38" t="str">
        <f aca="false">IF($A440="","",G440-N(H440)+I440)</f>
        <v/>
      </c>
      <c r="K440" s="38" t="str">
        <f aca="false">IF($A440="","",SUMIFS(Payments!$G$6:$G$1005,Payments!$C$6:$C$1005,$A440))</f>
        <v/>
      </c>
      <c r="L440" s="38" t="str">
        <f aca="false">IF($A440="","",ROUND(J440-K440,2))</f>
        <v/>
      </c>
      <c r="M440" s="39" t="str">
        <f aca="true">IF($A440="","",IF(OR(L440&lt;=0,F440=""),0,MAX(0,TODAY()-F440)))</f>
        <v/>
      </c>
      <c r="N440" s="8" t="str">
        <f aca="false">IF($A440="","",IF(J440&lt;=0,"Draft",IF(L440&lt;=0,"Paid",IF(M440&gt;0,"Overdue",IF(K440&gt;0,"Part-Paid","Unpaid")))))</f>
        <v/>
      </c>
      <c r="O440" s="7"/>
    </row>
    <row r="441" customFormat="false" ht="15" hidden="false" customHeight="false" outlineLevel="0" collapsed="false">
      <c r="A441" s="7"/>
      <c r="B441" s="40"/>
      <c r="C441" s="7"/>
      <c r="D441" s="8" t="str">
        <f aca="false">IF($A441="","",IFERROR(INDEX(Customers!$B$6:$B$205,MATCH($C441,Customers!$A$6:$A$205,0)),"Unknown customer"))</f>
        <v/>
      </c>
      <c r="E441" s="39" t="str">
        <f aca="false">IF($A441="","",IFERROR(IF(INDEX(Customers!$G$6:$G$205,MATCH($C441,Customers!$A$6:$A$205,0))="",Setup!$B$26,INDEX(Customers!$G$6:$G$205,MATCH($C441,Customers!$A$6:$A$205,0))),Setup!$B$26))</f>
        <v/>
      </c>
      <c r="F441" s="41" t="str">
        <f aca="false">IF(OR($A441="",$B441=""),"",$B441+$E441)</f>
        <v/>
      </c>
      <c r="G441" s="38" t="str">
        <f aca="false">IF($A441="","",SUMIFS('Line Items'!$E$6:$E$1505,'Line Items'!$A$6:$A$1505,$A441))</f>
        <v/>
      </c>
      <c r="H441" s="42"/>
      <c r="I441" s="38" t="str">
        <f aca="false">IF($A441="","",ROUND((G441-N(H441))*Setup!$B$28,2))</f>
        <v/>
      </c>
      <c r="J441" s="38" t="str">
        <f aca="false">IF($A441="","",G441-N(H441)+I441)</f>
        <v/>
      </c>
      <c r="K441" s="38" t="str">
        <f aca="false">IF($A441="","",SUMIFS(Payments!$G$6:$G$1005,Payments!$C$6:$C$1005,$A441))</f>
        <v/>
      </c>
      <c r="L441" s="38" t="str">
        <f aca="false">IF($A441="","",ROUND(J441-K441,2))</f>
        <v/>
      </c>
      <c r="M441" s="39" t="str">
        <f aca="true">IF($A441="","",IF(OR(L441&lt;=0,F441=""),0,MAX(0,TODAY()-F441)))</f>
        <v/>
      </c>
      <c r="N441" s="8" t="str">
        <f aca="false">IF($A441="","",IF(J441&lt;=0,"Draft",IF(L441&lt;=0,"Paid",IF(M441&gt;0,"Overdue",IF(K441&gt;0,"Part-Paid","Unpaid")))))</f>
        <v/>
      </c>
      <c r="O441" s="7"/>
    </row>
    <row r="442" customFormat="false" ht="15" hidden="false" customHeight="false" outlineLevel="0" collapsed="false">
      <c r="A442" s="7"/>
      <c r="B442" s="40"/>
      <c r="C442" s="7"/>
      <c r="D442" s="8" t="str">
        <f aca="false">IF($A442="","",IFERROR(INDEX(Customers!$B$6:$B$205,MATCH($C442,Customers!$A$6:$A$205,0)),"Unknown customer"))</f>
        <v/>
      </c>
      <c r="E442" s="39" t="str">
        <f aca="false">IF($A442="","",IFERROR(IF(INDEX(Customers!$G$6:$G$205,MATCH($C442,Customers!$A$6:$A$205,0))="",Setup!$B$26,INDEX(Customers!$G$6:$G$205,MATCH($C442,Customers!$A$6:$A$205,0))),Setup!$B$26))</f>
        <v/>
      </c>
      <c r="F442" s="41" t="str">
        <f aca="false">IF(OR($A442="",$B442=""),"",$B442+$E442)</f>
        <v/>
      </c>
      <c r="G442" s="38" t="str">
        <f aca="false">IF($A442="","",SUMIFS('Line Items'!$E$6:$E$1505,'Line Items'!$A$6:$A$1505,$A442))</f>
        <v/>
      </c>
      <c r="H442" s="42"/>
      <c r="I442" s="38" t="str">
        <f aca="false">IF($A442="","",ROUND((G442-N(H442))*Setup!$B$28,2))</f>
        <v/>
      </c>
      <c r="J442" s="38" t="str">
        <f aca="false">IF($A442="","",G442-N(H442)+I442)</f>
        <v/>
      </c>
      <c r="K442" s="38" t="str">
        <f aca="false">IF($A442="","",SUMIFS(Payments!$G$6:$G$1005,Payments!$C$6:$C$1005,$A442))</f>
        <v/>
      </c>
      <c r="L442" s="38" t="str">
        <f aca="false">IF($A442="","",ROUND(J442-K442,2))</f>
        <v/>
      </c>
      <c r="M442" s="39" t="str">
        <f aca="true">IF($A442="","",IF(OR(L442&lt;=0,F442=""),0,MAX(0,TODAY()-F442)))</f>
        <v/>
      </c>
      <c r="N442" s="8" t="str">
        <f aca="false">IF($A442="","",IF(J442&lt;=0,"Draft",IF(L442&lt;=0,"Paid",IF(M442&gt;0,"Overdue",IF(K442&gt;0,"Part-Paid","Unpaid")))))</f>
        <v/>
      </c>
      <c r="O442" s="7"/>
    </row>
    <row r="443" customFormat="false" ht="15" hidden="false" customHeight="false" outlineLevel="0" collapsed="false">
      <c r="A443" s="7"/>
      <c r="B443" s="40"/>
      <c r="C443" s="7"/>
      <c r="D443" s="8" t="str">
        <f aca="false">IF($A443="","",IFERROR(INDEX(Customers!$B$6:$B$205,MATCH($C443,Customers!$A$6:$A$205,0)),"Unknown customer"))</f>
        <v/>
      </c>
      <c r="E443" s="39" t="str">
        <f aca="false">IF($A443="","",IFERROR(IF(INDEX(Customers!$G$6:$G$205,MATCH($C443,Customers!$A$6:$A$205,0))="",Setup!$B$26,INDEX(Customers!$G$6:$G$205,MATCH($C443,Customers!$A$6:$A$205,0))),Setup!$B$26))</f>
        <v/>
      </c>
      <c r="F443" s="41" t="str">
        <f aca="false">IF(OR($A443="",$B443=""),"",$B443+$E443)</f>
        <v/>
      </c>
      <c r="G443" s="38" t="str">
        <f aca="false">IF($A443="","",SUMIFS('Line Items'!$E$6:$E$1505,'Line Items'!$A$6:$A$1505,$A443))</f>
        <v/>
      </c>
      <c r="H443" s="42"/>
      <c r="I443" s="38" t="str">
        <f aca="false">IF($A443="","",ROUND((G443-N(H443))*Setup!$B$28,2))</f>
        <v/>
      </c>
      <c r="J443" s="38" t="str">
        <f aca="false">IF($A443="","",G443-N(H443)+I443)</f>
        <v/>
      </c>
      <c r="K443" s="38" t="str">
        <f aca="false">IF($A443="","",SUMIFS(Payments!$G$6:$G$1005,Payments!$C$6:$C$1005,$A443))</f>
        <v/>
      </c>
      <c r="L443" s="38" t="str">
        <f aca="false">IF($A443="","",ROUND(J443-K443,2))</f>
        <v/>
      </c>
      <c r="M443" s="39" t="str">
        <f aca="true">IF($A443="","",IF(OR(L443&lt;=0,F443=""),0,MAX(0,TODAY()-F443)))</f>
        <v/>
      </c>
      <c r="N443" s="8" t="str">
        <f aca="false">IF($A443="","",IF(J443&lt;=0,"Draft",IF(L443&lt;=0,"Paid",IF(M443&gt;0,"Overdue",IF(K443&gt;0,"Part-Paid","Unpaid")))))</f>
        <v/>
      </c>
      <c r="O443" s="7"/>
    </row>
    <row r="444" customFormat="false" ht="15" hidden="false" customHeight="false" outlineLevel="0" collapsed="false">
      <c r="A444" s="7"/>
      <c r="B444" s="40"/>
      <c r="C444" s="7"/>
      <c r="D444" s="8" t="str">
        <f aca="false">IF($A444="","",IFERROR(INDEX(Customers!$B$6:$B$205,MATCH($C444,Customers!$A$6:$A$205,0)),"Unknown customer"))</f>
        <v/>
      </c>
      <c r="E444" s="39" t="str">
        <f aca="false">IF($A444="","",IFERROR(IF(INDEX(Customers!$G$6:$G$205,MATCH($C444,Customers!$A$6:$A$205,0))="",Setup!$B$26,INDEX(Customers!$G$6:$G$205,MATCH($C444,Customers!$A$6:$A$205,0))),Setup!$B$26))</f>
        <v/>
      </c>
      <c r="F444" s="41" t="str">
        <f aca="false">IF(OR($A444="",$B444=""),"",$B444+$E444)</f>
        <v/>
      </c>
      <c r="G444" s="38" t="str">
        <f aca="false">IF($A444="","",SUMIFS('Line Items'!$E$6:$E$1505,'Line Items'!$A$6:$A$1505,$A444))</f>
        <v/>
      </c>
      <c r="H444" s="42"/>
      <c r="I444" s="38" t="str">
        <f aca="false">IF($A444="","",ROUND((G444-N(H444))*Setup!$B$28,2))</f>
        <v/>
      </c>
      <c r="J444" s="38" t="str">
        <f aca="false">IF($A444="","",G444-N(H444)+I444)</f>
        <v/>
      </c>
      <c r="K444" s="38" t="str">
        <f aca="false">IF($A444="","",SUMIFS(Payments!$G$6:$G$1005,Payments!$C$6:$C$1005,$A444))</f>
        <v/>
      </c>
      <c r="L444" s="38" t="str">
        <f aca="false">IF($A444="","",ROUND(J444-K444,2))</f>
        <v/>
      </c>
      <c r="M444" s="39" t="str">
        <f aca="true">IF($A444="","",IF(OR(L444&lt;=0,F444=""),0,MAX(0,TODAY()-F444)))</f>
        <v/>
      </c>
      <c r="N444" s="8" t="str">
        <f aca="false">IF($A444="","",IF(J444&lt;=0,"Draft",IF(L444&lt;=0,"Paid",IF(M444&gt;0,"Overdue",IF(K444&gt;0,"Part-Paid","Unpaid")))))</f>
        <v/>
      </c>
      <c r="O444" s="7"/>
    </row>
    <row r="445" customFormat="false" ht="15" hidden="false" customHeight="false" outlineLevel="0" collapsed="false">
      <c r="A445" s="7"/>
      <c r="B445" s="40"/>
      <c r="C445" s="7"/>
      <c r="D445" s="8" t="str">
        <f aca="false">IF($A445="","",IFERROR(INDEX(Customers!$B$6:$B$205,MATCH($C445,Customers!$A$6:$A$205,0)),"Unknown customer"))</f>
        <v/>
      </c>
      <c r="E445" s="39" t="str">
        <f aca="false">IF($A445="","",IFERROR(IF(INDEX(Customers!$G$6:$G$205,MATCH($C445,Customers!$A$6:$A$205,0))="",Setup!$B$26,INDEX(Customers!$G$6:$G$205,MATCH($C445,Customers!$A$6:$A$205,0))),Setup!$B$26))</f>
        <v/>
      </c>
      <c r="F445" s="41" t="str">
        <f aca="false">IF(OR($A445="",$B445=""),"",$B445+$E445)</f>
        <v/>
      </c>
      <c r="G445" s="38" t="str">
        <f aca="false">IF($A445="","",SUMIFS('Line Items'!$E$6:$E$1505,'Line Items'!$A$6:$A$1505,$A445))</f>
        <v/>
      </c>
      <c r="H445" s="42"/>
      <c r="I445" s="38" t="str">
        <f aca="false">IF($A445="","",ROUND((G445-N(H445))*Setup!$B$28,2))</f>
        <v/>
      </c>
      <c r="J445" s="38" t="str">
        <f aca="false">IF($A445="","",G445-N(H445)+I445)</f>
        <v/>
      </c>
      <c r="K445" s="38" t="str">
        <f aca="false">IF($A445="","",SUMIFS(Payments!$G$6:$G$1005,Payments!$C$6:$C$1005,$A445))</f>
        <v/>
      </c>
      <c r="L445" s="38" t="str">
        <f aca="false">IF($A445="","",ROUND(J445-K445,2))</f>
        <v/>
      </c>
      <c r="M445" s="39" t="str">
        <f aca="true">IF($A445="","",IF(OR(L445&lt;=0,F445=""),0,MAX(0,TODAY()-F445)))</f>
        <v/>
      </c>
      <c r="N445" s="8" t="str">
        <f aca="false">IF($A445="","",IF(J445&lt;=0,"Draft",IF(L445&lt;=0,"Paid",IF(M445&gt;0,"Overdue",IF(K445&gt;0,"Part-Paid","Unpaid")))))</f>
        <v/>
      </c>
      <c r="O445" s="7"/>
    </row>
    <row r="446" customFormat="false" ht="15" hidden="false" customHeight="false" outlineLevel="0" collapsed="false">
      <c r="A446" s="7"/>
      <c r="B446" s="40"/>
      <c r="C446" s="7"/>
      <c r="D446" s="8" t="str">
        <f aca="false">IF($A446="","",IFERROR(INDEX(Customers!$B$6:$B$205,MATCH($C446,Customers!$A$6:$A$205,0)),"Unknown customer"))</f>
        <v/>
      </c>
      <c r="E446" s="39" t="str">
        <f aca="false">IF($A446="","",IFERROR(IF(INDEX(Customers!$G$6:$G$205,MATCH($C446,Customers!$A$6:$A$205,0))="",Setup!$B$26,INDEX(Customers!$G$6:$G$205,MATCH($C446,Customers!$A$6:$A$205,0))),Setup!$B$26))</f>
        <v/>
      </c>
      <c r="F446" s="41" t="str">
        <f aca="false">IF(OR($A446="",$B446=""),"",$B446+$E446)</f>
        <v/>
      </c>
      <c r="G446" s="38" t="str">
        <f aca="false">IF($A446="","",SUMIFS('Line Items'!$E$6:$E$1505,'Line Items'!$A$6:$A$1505,$A446))</f>
        <v/>
      </c>
      <c r="H446" s="42"/>
      <c r="I446" s="38" t="str">
        <f aca="false">IF($A446="","",ROUND((G446-N(H446))*Setup!$B$28,2))</f>
        <v/>
      </c>
      <c r="J446" s="38" t="str">
        <f aca="false">IF($A446="","",G446-N(H446)+I446)</f>
        <v/>
      </c>
      <c r="K446" s="38" t="str">
        <f aca="false">IF($A446="","",SUMIFS(Payments!$G$6:$G$1005,Payments!$C$6:$C$1005,$A446))</f>
        <v/>
      </c>
      <c r="L446" s="38" t="str">
        <f aca="false">IF($A446="","",ROUND(J446-K446,2))</f>
        <v/>
      </c>
      <c r="M446" s="39" t="str">
        <f aca="true">IF($A446="","",IF(OR(L446&lt;=0,F446=""),0,MAX(0,TODAY()-F446)))</f>
        <v/>
      </c>
      <c r="N446" s="8" t="str">
        <f aca="false">IF($A446="","",IF(J446&lt;=0,"Draft",IF(L446&lt;=0,"Paid",IF(M446&gt;0,"Overdue",IF(K446&gt;0,"Part-Paid","Unpaid")))))</f>
        <v/>
      </c>
      <c r="O446" s="7"/>
    </row>
    <row r="447" customFormat="false" ht="15" hidden="false" customHeight="false" outlineLevel="0" collapsed="false">
      <c r="A447" s="7"/>
      <c r="B447" s="40"/>
      <c r="C447" s="7"/>
      <c r="D447" s="8" t="str">
        <f aca="false">IF($A447="","",IFERROR(INDEX(Customers!$B$6:$B$205,MATCH($C447,Customers!$A$6:$A$205,0)),"Unknown customer"))</f>
        <v/>
      </c>
      <c r="E447" s="39" t="str">
        <f aca="false">IF($A447="","",IFERROR(IF(INDEX(Customers!$G$6:$G$205,MATCH($C447,Customers!$A$6:$A$205,0))="",Setup!$B$26,INDEX(Customers!$G$6:$G$205,MATCH($C447,Customers!$A$6:$A$205,0))),Setup!$B$26))</f>
        <v/>
      </c>
      <c r="F447" s="41" t="str">
        <f aca="false">IF(OR($A447="",$B447=""),"",$B447+$E447)</f>
        <v/>
      </c>
      <c r="G447" s="38" t="str">
        <f aca="false">IF($A447="","",SUMIFS('Line Items'!$E$6:$E$1505,'Line Items'!$A$6:$A$1505,$A447))</f>
        <v/>
      </c>
      <c r="H447" s="42"/>
      <c r="I447" s="38" t="str">
        <f aca="false">IF($A447="","",ROUND((G447-N(H447))*Setup!$B$28,2))</f>
        <v/>
      </c>
      <c r="J447" s="38" t="str">
        <f aca="false">IF($A447="","",G447-N(H447)+I447)</f>
        <v/>
      </c>
      <c r="K447" s="38" t="str">
        <f aca="false">IF($A447="","",SUMIFS(Payments!$G$6:$G$1005,Payments!$C$6:$C$1005,$A447))</f>
        <v/>
      </c>
      <c r="L447" s="38" t="str">
        <f aca="false">IF($A447="","",ROUND(J447-K447,2))</f>
        <v/>
      </c>
      <c r="M447" s="39" t="str">
        <f aca="true">IF($A447="","",IF(OR(L447&lt;=0,F447=""),0,MAX(0,TODAY()-F447)))</f>
        <v/>
      </c>
      <c r="N447" s="8" t="str">
        <f aca="false">IF($A447="","",IF(J447&lt;=0,"Draft",IF(L447&lt;=0,"Paid",IF(M447&gt;0,"Overdue",IF(K447&gt;0,"Part-Paid","Unpaid")))))</f>
        <v/>
      </c>
      <c r="O447" s="7"/>
    </row>
    <row r="448" customFormat="false" ht="15" hidden="false" customHeight="false" outlineLevel="0" collapsed="false">
      <c r="A448" s="7"/>
      <c r="B448" s="40"/>
      <c r="C448" s="7"/>
      <c r="D448" s="8" t="str">
        <f aca="false">IF($A448="","",IFERROR(INDEX(Customers!$B$6:$B$205,MATCH($C448,Customers!$A$6:$A$205,0)),"Unknown customer"))</f>
        <v/>
      </c>
      <c r="E448" s="39" t="str">
        <f aca="false">IF($A448="","",IFERROR(IF(INDEX(Customers!$G$6:$G$205,MATCH($C448,Customers!$A$6:$A$205,0))="",Setup!$B$26,INDEX(Customers!$G$6:$G$205,MATCH($C448,Customers!$A$6:$A$205,0))),Setup!$B$26))</f>
        <v/>
      </c>
      <c r="F448" s="41" t="str">
        <f aca="false">IF(OR($A448="",$B448=""),"",$B448+$E448)</f>
        <v/>
      </c>
      <c r="G448" s="38" t="str">
        <f aca="false">IF($A448="","",SUMIFS('Line Items'!$E$6:$E$1505,'Line Items'!$A$6:$A$1505,$A448))</f>
        <v/>
      </c>
      <c r="H448" s="42"/>
      <c r="I448" s="38" t="str">
        <f aca="false">IF($A448="","",ROUND((G448-N(H448))*Setup!$B$28,2))</f>
        <v/>
      </c>
      <c r="J448" s="38" t="str">
        <f aca="false">IF($A448="","",G448-N(H448)+I448)</f>
        <v/>
      </c>
      <c r="K448" s="38" t="str">
        <f aca="false">IF($A448="","",SUMIFS(Payments!$G$6:$G$1005,Payments!$C$6:$C$1005,$A448))</f>
        <v/>
      </c>
      <c r="L448" s="38" t="str">
        <f aca="false">IF($A448="","",ROUND(J448-K448,2))</f>
        <v/>
      </c>
      <c r="M448" s="39" t="str">
        <f aca="true">IF($A448="","",IF(OR(L448&lt;=0,F448=""),0,MAX(0,TODAY()-F448)))</f>
        <v/>
      </c>
      <c r="N448" s="8" t="str">
        <f aca="false">IF($A448="","",IF(J448&lt;=0,"Draft",IF(L448&lt;=0,"Paid",IF(M448&gt;0,"Overdue",IF(K448&gt;0,"Part-Paid","Unpaid")))))</f>
        <v/>
      </c>
      <c r="O448" s="7"/>
    </row>
    <row r="449" customFormat="false" ht="15" hidden="false" customHeight="false" outlineLevel="0" collapsed="false">
      <c r="A449" s="7"/>
      <c r="B449" s="40"/>
      <c r="C449" s="7"/>
      <c r="D449" s="8" t="str">
        <f aca="false">IF($A449="","",IFERROR(INDEX(Customers!$B$6:$B$205,MATCH($C449,Customers!$A$6:$A$205,0)),"Unknown customer"))</f>
        <v/>
      </c>
      <c r="E449" s="39" t="str">
        <f aca="false">IF($A449="","",IFERROR(IF(INDEX(Customers!$G$6:$G$205,MATCH($C449,Customers!$A$6:$A$205,0))="",Setup!$B$26,INDEX(Customers!$G$6:$G$205,MATCH($C449,Customers!$A$6:$A$205,0))),Setup!$B$26))</f>
        <v/>
      </c>
      <c r="F449" s="41" t="str">
        <f aca="false">IF(OR($A449="",$B449=""),"",$B449+$E449)</f>
        <v/>
      </c>
      <c r="G449" s="38" t="str">
        <f aca="false">IF($A449="","",SUMIFS('Line Items'!$E$6:$E$1505,'Line Items'!$A$6:$A$1505,$A449))</f>
        <v/>
      </c>
      <c r="H449" s="42"/>
      <c r="I449" s="38" t="str">
        <f aca="false">IF($A449="","",ROUND((G449-N(H449))*Setup!$B$28,2))</f>
        <v/>
      </c>
      <c r="J449" s="38" t="str">
        <f aca="false">IF($A449="","",G449-N(H449)+I449)</f>
        <v/>
      </c>
      <c r="K449" s="38" t="str">
        <f aca="false">IF($A449="","",SUMIFS(Payments!$G$6:$G$1005,Payments!$C$6:$C$1005,$A449))</f>
        <v/>
      </c>
      <c r="L449" s="38" t="str">
        <f aca="false">IF($A449="","",ROUND(J449-K449,2))</f>
        <v/>
      </c>
      <c r="M449" s="39" t="str">
        <f aca="true">IF($A449="","",IF(OR(L449&lt;=0,F449=""),0,MAX(0,TODAY()-F449)))</f>
        <v/>
      </c>
      <c r="N449" s="8" t="str">
        <f aca="false">IF($A449="","",IF(J449&lt;=0,"Draft",IF(L449&lt;=0,"Paid",IF(M449&gt;0,"Overdue",IF(K449&gt;0,"Part-Paid","Unpaid")))))</f>
        <v/>
      </c>
      <c r="O449" s="7"/>
    </row>
    <row r="450" customFormat="false" ht="15" hidden="false" customHeight="false" outlineLevel="0" collapsed="false">
      <c r="A450" s="7"/>
      <c r="B450" s="40"/>
      <c r="C450" s="7"/>
      <c r="D450" s="8" t="str">
        <f aca="false">IF($A450="","",IFERROR(INDEX(Customers!$B$6:$B$205,MATCH($C450,Customers!$A$6:$A$205,0)),"Unknown customer"))</f>
        <v/>
      </c>
      <c r="E450" s="39" t="str">
        <f aca="false">IF($A450="","",IFERROR(IF(INDEX(Customers!$G$6:$G$205,MATCH($C450,Customers!$A$6:$A$205,0))="",Setup!$B$26,INDEX(Customers!$G$6:$G$205,MATCH($C450,Customers!$A$6:$A$205,0))),Setup!$B$26))</f>
        <v/>
      </c>
      <c r="F450" s="41" t="str">
        <f aca="false">IF(OR($A450="",$B450=""),"",$B450+$E450)</f>
        <v/>
      </c>
      <c r="G450" s="38" t="str">
        <f aca="false">IF($A450="","",SUMIFS('Line Items'!$E$6:$E$1505,'Line Items'!$A$6:$A$1505,$A450))</f>
        <v/>
      </c>
      <c r="H450" s="42"/>
      <c r="I450" s="38" t="str">
        <f aca="false">IF($A450="","",ROUND((G450-N(H450))*Setup!$B$28,2))</f>
        <v/>
      </c>
      <c r="J450" s="38" t="str">
        <f aca="false">IF($A450="","",G450-N(H450)+I450)</f>
        <v/>
      </c>
      <c r="K450" s="38" t="str">
        <f aca="false">IF($A450="","",SUMIFS(Payments!$G$6:$G$1005,Payments!$C$6:$C$1005,$A450))</f>
        <v/>
      </c>
      <c r="L450" s="38" t="str">
        <f aca="false">IF($A450="","",ROUND(J450-K450,2))</f>
        <v/>
      </c>
      <c r="M450" s="39" t="str">
        <f aca="true">IF($A450="","",IF(OR(L450&lt;=0,F450=""),0,MAX(0,TODAY()-F450)))</f>
        <v/>
      </c>
      <c r="N450" s="8" t="str">
        <f aca="false">IF($A450="","",IF(J450&lt;=0,"Draft",IF(L450&lt;=0,"Paid",IF(M450&gt;0,"Overdue",IF(K450&gt;0,"Part-Paid","Unpaid")))))</f>
        <v/>
      </c>
      <c r="O450" s="7"/>
    </row>
    <row r="451" customFormat="false" ht="15" hidden="false" customHeight="false" outlineLevel="0" collapsed="false">
      <c r="A451" s="7"/>
      <c r="B451" s="40"/>
      <c r="C451" s="7"/>
      <c r="D451" s="8" t="str">
        <f aca="false">IF($A451="","",IFERROR(INDEX(Customers!$B$6:$B$205,MATCH($C451,Customers!$A$6:$A$205,0)),"Unknown customer"))</f>
        <v/>
      </c>
      <c r="E451" s="39" t="str">
        <f aca="false">IF($A451="","",IFERROR(IF(INDEX(Customers!$G$6:$G$205,MATCH($C451,Customers!$A$6:$A$205,0))="",Setup!$B$26,INDEX(Customers!$G$6:$G$205,MATCH($C451,Customers!$A$6:$A$205,0))),Setup!$B$26))</f>
        <v/>
      </c>
      <c r="F451" s="41" t="str">
        <f aca="false">IF(OR($A451="",$B451=""),"",$B451+$E451)</f>
        <v/>
      </c>
      <c r="G451" s="38" t="str">
        <f aca="false">IF($A451="","",SUMIFS('Line Items'!$E$6:$E$1505,'Line Items'!$A$6:$A$1505,$A451))</f>
        <v/>
      </c>
      <c r="H451" s="42"/>
      <c r="I451" s="38" t="str">
        <f aca="false">IF($A451="","",ROUND((G451-N(H451))*Setup!$B$28,2))</f>
        <v/>
      </c>
      <c r="J451" s="38" t="str">
        <f aca="false">IF($A451="","",G451-N(H451)+I451)</f>
        <v/>
      </c>
      <c r="K451" s="38" t="str">
        <f aca="false">IF($A451="","",SUMIFS(Payments!$G$6:$G$1005,Payments!$C$6:$C$1005,$A451))</f>
        <v/>
      </c>
      <c r="L451" s="38" t="str">
        <f aca="false">IF($A451="","",ROUND(J451-K451,2))</f>
        <v/>
      </c>
      <c r="M451" s="39" t="str">
        <f aca="true">IF($A451="","",IF(OR(L451&lt;=0,F451=""),0,MAX(0,TODAY()-F451)))</f>
        <v/>
      </c>
      <c r="N451" s="8" t="str">
        <f aca="false">IF($A451="","",IF(J451&lt;=0,"Draft",IF(L451&lt;=0,"Paid",IF(M451&gt;0,"Overdue",IF(K451&gt;0,"Part-Paid","Unpaid")))))</f>
        <v/>
      </c>
      <c r="O451" s="7"/>
    </row>
    <row r="452" customFormat="false" ht="15" hidden="false" customHeight="false" outlineLevel="0" collapsed="false">
      <c r="A452" s="7"/>
      <c r="B452" s="40"/>
      <c r="C452" s="7"/>
      <c r="D452" s="8" t="str">
        <f aca="false">IF($A452="","",IFERROR(INDEX(Customers!$B$6:$B$205,MATCH($C452,Customers!$A$6:$A$205,0)),"Unknown customer"))</f>
        <v/>
      </c>
      <c r="E452" s="39" t="str">
        <f aca="false">IF($A452="","",IFERROR(IF(INDEX(Customers!$G$6:$G$205,MATCH($C452,Customers!$A$6:$A$205,0))="",Setup!$B$26,INDEX(Customers!$G$6:$G$205,MATCH($C452,Customers!$A$6:$A$205,0))),Setup!$B$26))</f>
        <v/>
      </c>
      <c r="F452" s="41" t="str">
        <f aca="false">IF(OR($A452="",$B452=""),"",$B452+$E452)</f>
        <v/>
      </c>
      <c r="G452" s="38" t="str">
        <f aca="false">IF($A452="","",SUMIFS('Line Items'!$E$6:$E$1505,'Line Items'!$A$6:$A$1505,$A452))</f>
        <v/>
      </c>
      <c r="H452" s="42"/>
      <c r="I452" s="38" t="str">
        <f aca="false">IF($A452="","",ROUND((G452-N(H452))*Setup!$B$28,2))</f>
        <v/>
      </c>
      <c r="J452" s="38" t="str">
        <f aca="false">IF($A452="","",G452-N(H452)+I452)</f>
        <v/>
      </c>
      <c r="K452" s="38" t="str">
        <f aca="false">IF($A452="","",SUMIFS(Payments!$G$6:$G$1005,Payments!$C$6:$C$1005,$A452))</f>
        <v/>
      </c>
      <c r="L452" s="38" t="str">
        <f aca="false">IF($A452="","",ROUND(J452-K452,2))</f>
        <v/>
      </c>
      <c r="M452" s="39" t="str">
        <f aca="true">IF($A452="","",IF(OR(L452&lt;=0,F452=""),0,MAX(0,TODAY()-F452)))</f>
        <v/>
      </c>
      <c r="N452" s="8" t="str">
        <f aca="false">IF($A452="","",IF(J452&lt;=0,"Draft",IF(L452&lt;=0,"Paid",IF(M452&gt;0,"Overdue",IF(K452&gt;0,"Part-Paid","Unpaid")))))</f>
        <v/>
      </c>
      <c r="O452" s="7"/>
    </row>
    <row r="453" customFormat="false" ht="15" hidden="false" customHeight="false" outlineLevel="0" collapsed="false">
      <c r="A453" s="7"/>
      <c r="B453" s="40"/>
      <c r="C453" s="7"/>
      <c r="D453" s="8" t="str">
        <f aca="false">IF($A453="","",IFERROR(INDEX(Customers!$B$6:$B$205,MATCH($C453,Customers!$A$6:$A$205,0)),"Unknown customer"))</f>
        <v/>
      </c>
      <c r="E453" s="39" t="str">
        <f aca="false">IF($A453="","",IFERROR(IF(INDEX(Customers!$G$6:$G$205,MATCH($C453,Customers!$A$6:$A$205,0))="",Setup!$B$26,INDEX(Customers!$G$6:$G$205,MATCH($C453,Customers!$A$6:$A$205,0))),Setup!$B$26))</f>
        <v/>
      </c>
      <c r="F453" s="41" t="str">
        <f aca="false">IF(OR($A453="",$B453=""),"",$B453+$E453)</f>
        <v/>
      </c>
      <c r="G453" s="38" t="str">
        <f aca="false">IF($A453="","",SUMIFS('Line Items'!$E$6:$E$1505,'Line Items'!$A$6:$A$1505,$A453))</f>
        <v/>
      </c>
      <c r="H453" s="42"/>
      <c r="I453" s="38" t="str">
        <f aca="false">IF($A453="","",ROUND((G453-N(H453))*Setup!$B$28,2))</f>
        <v/>
      </c>
      <c r="J453" s="38" t="str">
        <f aca="false">IF($A453="","",G453-N(H453)+I453)</f>
        <v/>
      </c>
      <c r="K453" s="38" t="str">
        <f aca="false">IF($A453="","",SUMIFS(Payments!$G$6:$G$1005,Payments!$C$6:$C$1005,$A453))</f>
        <v/>
      </c>
      <c r="L453" s="38" t="str">
        <f aca="false">IF($A453="","",ROUND(J453-K453,2))</f>
        <v/>
      </c>
      <c r="M453" s="39" t="str">
        <f aca="true">IF($A453="","",IF(OR(L453&lt;=0,F453=""),0,MAX(0,TODAY()-F453)))</f>
        <v/>
      </c>
      <c r="N453" s="8" t="str">
        <f aca="false">IF($A453="","",IF(J453&lt;=0,"Draft",IF(L453&lt;=0,"Paid",IF(M453&gt;0,"Overdue",IF(K453&gt;0,"Part-Paid","Unpaid")))))</f>
        <v/>
      </c>
      <c r="O453" s="7"/>
    </row>
    <row r="454" customFormat="false" ht="15" hidden="false" customHeight="false" outlineLevel="0" collapsed="false">
      <c r="A454" s="7"/>
      <c r="B454" s="40"/>
      <c r="C454" s="7"/>
      <c r="D454" s="8" t="str">
        <f aca="false">IF($A454="","",IFERROR(INDEX(Customers!$B$6:$B$205,MATCH($C454,Customers!$A$6:$A$205,0)),"Unknown customer"))</f>
        <v/>
      </c>
      <c r="E454" s="39" t="str">
        <f aca="false">IF($A454="","",IFERROR(IF(INDEX(Customers!$G$6:$G$205,MATCH($C454,Customers!$A$6:$A$205,0))="",Setup!$B$26,INDEX(Customers!$G$6:$G$205,MATCH($C454,Customers!$A$6:$A$205,0))),Setup!$B$26))</f>
        <v/>
      </c>
      <c r="F454" s="41" t="str">
        <f aca="false">IF(OR($A454="",$B454=""),"",$B454+$E454)</f>
        <v/>
      </c>
      <c r="G454" s="38" t="str">
        <f aca="false">IF($A454="","",SUMIFS('Line Items'!$E$6:$E$1505,'Line Items'!$A$6:$A$1505,$A454))</f>
        <v/>
      </c>
      <c r="H454" s="42"/>
      <c r="I454" s="38" t="str">
        <f aca="false">IF($A454="","",ROUND((G454-N(H454))*Setup!$B$28,2))</f>
        <v/>
      </c>
      <c r="J454" s="38" t="str">
        <f aca="false">IF($A454="","",G454-N(H454)+I454)</f>
        <v/>
      </c>
      <c r="K454" s="38" t="str">
        <f aca="false">IF($A454="","",SUMIFS(Payments!$G$6:$G$1005,Payments!$C$6:$C$1005,$A454))</f>
        <v/>
      </c>
      <c r="L454" s="38" t="str">
        <f aca="false">IF($A454="","",ROUND(J454-K454,2))</f>
        <v/>
      </c>
      <c r="M454" s="39" t="str">
        <f aca="true">IF($A454="","",IF(OR(L454&lt;=0,F454=""),0,MAX(0,TODAY()-F454)))</f>
        <v/>
      </c>
      <c r="N454" s="8" t="str">
        <f aca="false">IF($A454="","",IF(J454&lt;=0,"Draft",IF(L454&lt;=0,"Paid",IF(M454&gt;0,"Overdue",IF(K454&gt;0,"Part-Paid","Unpaid")))))</f>
        <v/>
      </c>
      <c r="O454" s="7"/>
    </row>
    <row r="455" customFormat="false" ht="15" hidden="false" customHeight="false" outlineLevel="0" collapsed="false">
      <c r="A455" s="7"/>
      <c r="B455" s="40"/>
      <c r="C455" s="7"/>
      <c r="D455" s="8" t="str">
        <f aca="false">IF($A455="","",IFERROR(INDEX(Customers!$B$6:$B$205,MATCH($C455,Customers!$A$6:$A$205,0)),"Unknown customer"))</f>
        <v/>
      </c>
      <c r="E455" s="39" t="str">
        <f aca="false">IF($A455="","",IFERROR(IF(INDEX(Customers!$G$6:$G$205,MATCH($C455,Customers!$A$6:$A$205,0))="",Setup!$B$26,INDEX(Customers!$G$6:$G$205,MATCH($C455,Customers!$A$6:$A$205,0))),Setup!$B$26))</f>
        <v/>
      </c>
      <c r="F455" s="41" t="str">
        <f aca="false">IF(OR($A455="",$B455=""),"",$B455+$E455)</f>
        <v/>
      </c>
      <c r="G455" s="38" t="str">
        <f aca="false">IF($A455="","",SUMIFS('Line Items'!$E$6:$E$1505,'Line Items'!$A$6:$A$1505,$A455))</f>
        <v/>
      </c>
      <c r="H455" s="42"/>
      <c r="I455" s="38" t="str">
        <f aca="false">IF($A455="","",ROUND((G455-N(H455))*Setup!$B$28,2))</f>
        <v/>
      </c>
      <c r="J455" s="38" t="str">
        <f aca="false">IF($A455="","",G455-N(H455)+I455)</f>
        <v/>
      </c>
      <c r="K455" s="38" t="str">
        <f aca="false">IF($A455="","",SUMIFS(Payments!$G$6:$G$1005,Payments!$C$6:$C$1005,$A455))</f>
        <v/>
      </c>
      <c r="L455" s="38" t="str">
        <f aca="false">IF($A455="","",ROUND(J455-K455,2))</f>
        <v/>
      </c>
      <c r="M455" s="39" t="str">
        <f aca="true">IF($A455="","",IF(OR(L455&lt;=0,F455=""),0,MAX(0,TODAY()-F455)))</f>
        <v/>
      </c>
      <c r="N455" s="8" t="str">
        <f aca="false">IF($A455="","",IF(J455&lt;=0,"Draft",IF(L455&lt;=0,"Paid",IF(M455&gt;0,"Overdue",IF(K455&gt;0,"Part-Paid","Unpaid")))))</f>
        <v/>
      </c>
      <c r="O455" s="7"/>
    </row>
    <row r="456" customFormat="false" ht="15" hidden="false" customHeight="false" outlineLevel="0" collapsed="false">
      <c r="A456" s="7"/>
      <c r="B456" s="40"/>
      <c r="C456" s="7"/>
      <c r="D456" s="8" t="str">
        <f aca="false">IF($A456="","",IFERROR(INDEX(Customers!$B$6:$B$205,MATCH($C456,Customers!$A$6:$A$205,0)),"Unknown customer"))</f>
        <v/>
      </c>
      <c r="E456" s="39" t="str">
        <f aca="false">IF($A456="","",IFERROR(IF(INDEX(Customers!$G$6:$G$205,MATCH($C456,Customers!$A$6:$A$205,0))="",Setup!$B$26,INDEX(Customers!$G$6:$G$205,MATCH($C456,Customers!$A$6:$A$205,0))),Setup!$B$26))</f>
        <v/>
      </c>
      <c r="F456" s="41" t="str">
        <f aca="false">IF(OR($A456="",$B456=""),"",$B456+$E456)</f>
        <v/>
      </c>
      <c r="G456" s="38" t="str">
        <f aca="false">IF($A456="","",SUMIFS('Line Items'!$E$6:$E$1505,'Line Items'!$A$6:$A$1505,$A456))</f>
        <v/>
      </c>
      <c r="H456" s="42"/>
      <c r="I456" s="38" t="str">
        <f aca="false">IF($A456="","",ROUND((G456-N(H456))*Setup!$B$28,2))</f>
        <v/>
      </c>
      <c r="J456" s="38" t="str">
        <f aca="false">IF($A456="","",G456-N(H456)+I456)</f>
        <v/>
      </c>
      <c r="K456" s="38" t="str">
        <f aca="false">IF($A456="","",SUMIFS(Payments!$G$6:$G$1005,Payments!$C$6:$C$1005,$A456))</f>
        <v/>
      </c>
      <c r="L456" s="38" t="str">
        <f aca="false">IF($A456="","",ROUND(J456-K456,2))</f>
        <v/>
      </c>
      <c r="M456" s="39" t="str">
        <f aca="true">IF($A456="","",IF(OR(L456&lt;=0,F456=""),0,MAX(0,TODAY()-F456)))</f>
        <v/>
      </c>
      <c r="N456" s="8" t="str">
        <f aca="false">IF($A456="","",IF(J456&lt;=0,"Draft",IF(L456&lt;=0,"Paid",IF(M456&gt;0,"Overdue",IF(K456&gt;0,"Part-Paid","Unpaid")))))</f>
        <v/>
      </c>
      <c r="O456" s="7"/>
    </row>
    <row r="457" customFormat="false" ht="15" hidden="false" customHeight="false" outlineLevel="0" collapsed="false">
      <c r="A457" s="7"/>
      <c r="B457" s="40"/>
      <c r="C457" s="7"/>
      <c r="D457" s="8" t="str">
        <f aca="false">IF($A457="","",IFERROR(INDEX(Customers!$B$6:$B$205,MATCH($C457,Customers!$A$6:$A$205,0)),"Unknown customer"))</f>
        <v/>
      </c>
      <c r="E457" s="39" t="str">
        <f aca="false">IF($A457="","",IFERROR(IF(INDEX(Customers!$G$6:$G$205,MATCH($C457,Customers!$A$6:$A$205,0))="",Setup!$B$26,INDEX(Customers!$G$6:$G$205,MATCH($C457,Customers!$A$6:$A$205,0))),Setup!$B$26))</f>
        <v/>
      </c>
      <c r="F457" s="41" t="str">
        <f aca="false">IF(OR($A457="",$B457=""),"",$B457+$E457)</f>
        <v/>
      </c>
      <c r="G457" s="38" t="str">
        <f aca="false">IF($A457="","",SUMIFS('Line Items'!$E$6:$E$1505,'Line Items'!$A$6:$A$1505,$A457))</f>
        <v/>
      </c>
      <c r="H457" s="42"/>
      <c r="I457" s="38" t="str">
        <f aca="false">IF($A457="","",ROUND((G457-N(H457))*Setup!$B$28,2))</f>
        <v/>
      </c>
      <c r="J457" s="38" t="str">
        <f aca="false">IF($A457="","",G457-N(H457)+I457)</f>
        <v/>
      </c>
      <c r="K457" s="38" t="str">
        <f aca="false">IF($A457="","",SUMIFS(Payments!$G$6:$G$1005,Payments!$C$6:$C$1005,$A457))</f>
        <v/>
      </c>
      <c r="L457" s="38" t="str">
        <f aca="false">IF($A457="","",ROUND(J457-K457,2))</f>
        <v/>
      </c>
      <c r="M457" s="39" t="str">
        <f aca="true">IF($A457="","",IF(OR(L457&lt;=0,F457=""),0,MAX(0,TODAY()-F457)))</f>
        <v/>
      </c>
      <c r="N457" s="8" t="str">
        <f aca="false">IF($A457="","",IF(J457&lt;=0,"Draft",IF(L457&lt;=0,"Paid",IF(M457&gt;0,"Overdue",IF(K457&gt;0,"Part-Paid","Unpaid")))))</f>
        <v/>
      </c>
      <c r="O457" s="7"/>
    </row>
    <row r="458" customFormat="false" ht="15" hidden="false" customHeight="false" outlineLevel="0" collapsed="false">
      <c r="A458" s="7"/>
      <c r="B458" s="40"/>
      <c r="C458" s="7"/>
      <c r="D458" s="8" t="str">
        <f aca="false">IF($A458="","",IFERROR(INDEX(Customers!$B$6:$B$205,MATCH($C458,Customers!$A$6:$A$205,0)),"Unknown customer"))</f>
        <v/>
      </c>
      <c r="E458" s="39" t="str">
        <f aca="false">IF($A458="","",IFERROR(IF(INDEX(Customers!$G$6:$G$205,MATCH($C458,Customers!$A$6:$A$205,0))="",Setup!$B$26,INDEX(Customers!$G$6:$G$205,MATCH($C458,Customers!$A$6:$A$205,0))),Setup!$B$26))</f>
        <v/>
      </c>
      <c r="F458" s="41" t="str">
        <f aca="false">IF(OR($A458="",$B458=""),"",$B458+$E458)</f>
        <v/>
      </c>
      <c r="G458" s="38" t="str">
        <f aca="false">IF($A458="","",SUMIFS('Line Items'!$E$6:$E$1505,'Line Items'!$A$6:$A$1505,$A458))</f>
        <v/>
      </c>
      <c r="H458" s="42"/>
      <c r="I458" s="38" t="str">
        <f aca="false">IF($A458="","",ROUND((G458-N(H458))*Setup!$B$28,2))</f>
        <v/>
      </c>
      <c r="J458" s="38" t="str">
        <f aca="false">IF($A458="","",G458-N(H458)+I458)</f>
        <v/>
      </c>
      <c r="K458" s="38" t="str">
        <f aca="false">IF($A458="","",SUMIFS(Payments!$G$6:$G$1005,Payments!$C$6:$C$1005,$A458))</f>
        <v/>
      </c>
      <c r="L458" s="38" t="str">
        <f aca="false">IF($A458="","",ROUND(J458-K458,2))</f>
        <v/>
      </c>
      <c r="M458" s="39" t="str">
        <f aca="true">IF($A458="","",IF(OR(L458&lt;=0,F458=""),0,MAX(0,TODAY()-F458)))</f>
        <v/>
      </c>
      <c r="N458" s="8" t="str">
        <f aca="false">IF($A458="","",IF(J458&lt;=0,"Draft",IF(L458&lt;=0,"Paid",IF(M458&gt;0,"Overdue",IF(K458&gt;0,"Part-Paid","Unpaid")))))</f>
        <v/>
      </c>
      <c r="O458" s="7"/>
    </row>
    <row r="459" customFormat="false" ht="15" hidden="false" customHeight="false" outlineLevel="0" collapsed="false">
      <c r="A459" s="7"/>
      <c r="B459" s="40"/>
      <c r="C459" s="7"/>
      <c r="D459" s="8" t="str">
        <f aca="false">IF($A459="","",IFERROR(INDEX(Customers!$B$6:$B$205,MATCH($C459,Customers!$A$6:$A$205,0)),"Unknown customer"))</f>
        <v/>
      </c>
      <c r="E459" s="39" t="str">
        <f aca="false">IF($A459="","",IFERROR(IF(INDEX(Customers!$G$6:$G$205,MATCH($C459,Customers!$A$6:$A$205,0))="",Setup!$B$26,INDEX(Customers!$G$6:$G$205,MATCH($C459,Customers!$A$6:$A$205,0))),Setup!$B$26))</f>
        <v/>
      </c>
      <c r="F459" s="41" t="str">
        <f aca="false">IF(OR($A459="",$B459=""),"",$B459+$E459)</f>
        <v/>
      </c>
      <c r="G459" s="38" t="str">
        <f aca="false">IF($A459="","",SUMIFS('Line Items'!$E$6:$E$1505,'Line Items'!$A$6:$A$1505,$A459))</f>
        <v/>
      </c>
      <c r="H459" s="42"/>
      <c r="I459" s="38" t="str">
        <f aca="false">IF($A459="","",ROUND((G459-N(H459))*Setup!$B$28,2))</f>
        <v/>
      </c>
      <c r="J459" s="38" t="str">
        <f aca="false">IF($A459="","",G459-N(H459)+I459)</f>
        <v/>
      </c>
      <c r="K459" s="38" t="str">
        <f aca="false">IF($A459="","",SUMIFS(Payments!$G$6:$G$1005,Payments!$C$6:$C$1005,$A459))</f>
        <v/>
      </c>
      <c r="L459" s="38" t="str">
        <f aca="false">IF($A459="","",ROUND(J459-K459,2))</f>
        <v/>
      </c>
      <c r="M459" s="39" t="str">
        <f aca="true">IF($A459="","",IF(OR(L459&lt;=0,F459=""),0,MAX(0,TODAY()-F459)))</f>
        <v/>
      </c>
      <c r="N459" s="8" t="str">
        <f aca="false">IF($A459="","",IF(J459&lt;=0,"Draft",IF(L459&lt;=0,"Paid",IF(M459&gt;0,"Overdue",IF(K459&gt;0,"Part-Paid","Unpaid")))))</f>
        <v/>
      </c>
      <c r="O459" s="7"/>
    </row>
    <row r="460" customFormat="false" ht="15" hidden="false" customHeight="false" outlineLevel="0" collapsed="false">
      <c r="A460" s="7"/>
      <c r="B460" s="40"/>
      <c r="C460" s="7"/>
      <c r="D460" s="8" t="str">
        <f aca="false">IF($A460="","",IFERROR(INDEX(Customers!$B$6:$B$205,MATCH($C460,Customers!$A$6:$A$205,0)),"Unknown customer"))</f>
        <v/>
      </c>
      <c r="E460" s="39" t="str">
        <f aca="false">IF($A460="","",IFERROR(IF(INDEX(Customers!$G$6:$G$205,MATCH($C460,Customers!$A$6:$A$205,0))="",Setup!$B$26,INDEX(Customers!$G$6:$G$205,MATCH($C460,Customers!$A$6:$A$205,0))),Setup!$B$26))</f>
        <v/>
      </c>
      <c r="F460" s="41" t="str">
        <f aca="false">IF(OR($A460="",$B460=""),"",$B460+$E460)</f>
        <v/>
      </c>
      <c r="G460" s="38" t="str">
        <f aca="false">IF($A460="","",SUMIFS('Line Items'!$E$6:$E$1505,'Line Items'!$A$6:$A$1505,$A460))</f>
        <v/>
      </c>
      <c r="H460" s="42"/>
      <c r="I460" s="38" t="str">
        <f aca="false">IF($A460="","",ROUND((G460-N(H460))*Setup!$B$28,2))</f>
        <v/>
      </c>
      <c r="J460" s="38" t="str">
        <f aca="false">IF($A460="","",G460-N(H460)+I460)</f>
        <v/>
      </c>
      <c r="K460" s="38" t="str">
        <f aca="false">IF($A460="","",SUMIFS(Payments!$G$6:$G$1005,Payments!$C$6:$C$1005,$A460))</f>
        <v/>
      </c>
      <c r="L460" s="38" t="str">
        <f aca="false">IF($A460="","",ROUND(J460-K460,2))</f>
        <v/>
      </c>
      <c r="M460" s="39" t="str">
        <f aca="true">IF($A460="","",IF(OR(L460&lt;=0,F460=""),0,MAX(0,TODAY()-F460)))</f>
        <v/>
      </c>
      <c r="N460" s="8" t="str">
        <f aca="false">IF($A460="","",IF(J460&lt;=0,"Draft",IF(L460&lt;=0,"Paid",IF(M460&gt;0,"Overdue",IF(K460&gt;0,"Part-Paid","Unpaid")))))</f>
        <v/>
      </c>
      <c r="O460" s="7"/>
    </row>
    <row r="461" customFormat="false" ht="15" hidden="false" customHeight="false" outlineLevel="0" collapsed="false">
      <c r="A461" s="7"/>
      <c r="B461" s="40"/>
      <c r="C461" s="7"/>
      <c r="D461" s="8" t="str">
        <f aca="false">IF($A461="","",IFERROR(INDEX(Customers!$B$6:$B$205,MATCH($C461,Customers!$A$6:$A$205,0)),"Unknown customer"))</f>
        <v/>
      </c>
      <c r="E461" s="39" t="str">
        <f aca="false">IF($A461="","",IFERROR(IF(INDEX(Customers!$G$6:$G$205,MATCH($C461,Customers!$A$6:$A$205,0))="",Setup!$B$26,INDEX(Customers!$G$6:$G$205,MATCH($C461,Customers!$A$6:$A$205,0))),Setup!$B$26))</f>
        <v/>
      </c>
      <c r="F461" s="41" t="str">
        <f aca="false">IF(OR($A461="",$B461=""),"",$B461+$E461)</f>
        <v/>
      </c>
      <c r="G461" s="38" t="str">
        <f aca="false">IF($A461="","",SUMIFS('Line Items'!$E$6:$E$1505,'Line Items'!$A$6:$A$1505,$A461))</f>
        <v/>
      </c>
      <c r="H461" s="42"/>
      <c r="I461" s="38" t="str">
        <f aca="false">IF($A461="","",ROUND((G461-N(H461))*Setup!$B$28,2))</f>
        <v/>
      </c>
      <c r="J461" s="38" t="str">
        <f aca="false">IF($A461="","",G461-N(H461)+I461)</f>
        <v/>
      </c>
      <c r="K461" s="38" t="str">
        <f aca="false">IF($A461="","",SUMIFS(Payments!$G$6:$G$1005,Payments!$C$6:$C$1005,$A461))</f>
        <v/>
      </c>
      <c r="L461" s="38" t="str">
        <f aca="false">IF($A461="","",ROUND(J461-K461,2))</f>
        <v/>
      </c>
      <c r="M461" s="39" t="str">
        <f aca="true">IF($A461="","",IF(OR(L461&lt;=0,F461=""),0,MAX(0,TODAY()-F461)))</f>
        <v/>
      </c>
      <c r="N461" s="8" t="str">
        <f aca="false">IF($A461="","",IF(J461&lt;=0,"Draft",IF(L461&lt;=0,"Paid",IF(M461&gt;0,"Overdue",IF(K461&gt;0,"Part-Paid","Unpaid")))))</f>
        <v/>
      </c>
      <c r="O461" s="7"/>
    </row>
    <row r="462" customFormat="false" ht="15" hidden="false" customHeight="false" outlineLevel="0" collapsed="false">
      <c r="A462" s="7"/>
      <c r="B462" s="40"/>
      <c r="C462" s="7"/>
      <c r="D462" s="8" t="str">
        <f aca="false">IF($A462="","",IFERROR(INDEX(Customers!$B$6:$B$205,MATCH($C462,Customers!$A$6:$A$205,0)),"Unknown customer"))</f>
        <v/>
      </c>
      <c r="E462" s="39" t="str">
        <f aca="false">IF($A462="","",IFERROR(IF(INDEX(Customers!$G$6:$G$205,MATCH($C462,Customers!$A$6:$A$205,0))="",Setup!$B$26,INDEX(Customers!$G$6:$G$205,MATCH($C462,Customers!$A$6:$A$205,0))),Setup!$B$26))</f>
        <v/>
      </c>
      <c r="F462" s="41" t="str">
        <f aca="false">IF(OR($A462="",$B462=""),"",$B462+$E462)</f>
        <v/>
      </c>
      <c r="G462" s="38" t="str">
        <f aca="false">IF($A462="","",SUMIFS('Line Items'!$E$6:$E$1505,'Line Items'!$A$6:$A$1505,$A462))</f>
        <v/>
      </c>
      <c r="H462" s="42"/>
      <c r="I462" s="38" t="str">
        <f aca="false">IF($A462="","",ROUND((G462-N(H462))*Setup!$B$28,2))</f>
        <v/>
      </c>
      <c r="J462" s="38" t="str">
        <f aca="false">IF($A462="","",G462-N(H462)+I462)</f>
        <v/>
      </c>
      <c r="K462" s="38" t="str">
        <f aca="false">IF($A462="","",SUMIFS(Payments!$G$6:$G$1005,Payments!$C$6:$C$1005,$A462))</f>
        <v/>
      </c>
      <c r="L462" s="38" t="str">
        <f aca="false">IF($A462="","",ROUND(J462-K462,2))</f>
        <v/>
      </c>
      <c r="M462" s="39" t="str">
        <f aca="true">IF($A462="","",IF(OR(L462&lt;=0,F462=""),0,MAX(0,TODAY()-F462)))</f>
        <v/>
      </c>
      <c r="N462" s="8" t="str">
        <f aca="false">IF($A462="","",IF(J462&lt;=0,"Draft",IF(L462&lt;=0,"Paid",IF(M462&gt;0,"Overdue",IF(K462&gt;0,"Part-Paid","Unpaid")))))</f>
        <v/>
      </c>
      <c r="O462" s="7"/>
    </row>
    <row r="463" customFormat="false" ht="15" hidden="false" customHeight="false" outlineLevel="0" collapsed="false">
      <c r="A463" s="7"/>
      <c r="B463" s="40"/>
      <c r="C463" s="7"/>
      <c r="D463" s="8" t="str">
        <f aca="false">IF($A463="","",IFERROR(INDEX(Customers!$B$6:$B$205,MATCH($C463,Customers!$A$6:$A$205,0)),"Unknown customer"))</f>
        <v/>
      </c>
      <c r="E463" s="39" t="str">
        <f aca="false">IF($A463="","",IFERROR(IF(INDEX(Customers!$G$6:$G$205,MATCH($C463,Customers!$A$6:$A$205,0))="",Setup!$B$26,INDEX(Customers!$G$6:$G$205,MATCH($C463,Customers!$A$6:$A$205,0))),Setup!$B$26))</f>
        <v/>
      </c>
      <c r="F463" s="41" t="str">
        <f aca="false">IF(OR($A463="",$B463=""),"",$B463+$E463)</f>
        <v/>
      </c>
      <c r="G463" s="38" t="str">
        <f aca="false">IF($A463="","",SUMIFS('Line Items'!$E$6:$E$1505,'Line Items'!$A$6:$A$1505,$A463))</f>
        <v/>
      </c>
      <c r="H463" s="42"/>
      <c r="I463" s="38" t="str">
        <f aca="false">IF($A463="","",ROUND((G463-N(H463))*Setup!$B$28,2))</f>
        <v/>
      </c>
      <c r="J463" s="38" t="str">
        <f aca="false">IF($A463="","",G463-N(H463)+I463)</f>
        <v/>
      </c>
      <c r="K463" s="38" t="str">
        <f aca="false">IF($A463="","",SUMIFS(Payments!$G$6:$G$1005,Payments!$C$6:$C$1005,$A463))</f>
        <v/>
      </c>
      <c r="L463" s="38" t="str">
        <f aca="false">IF($A463="","",ROUND(J463-K463,2))</f>
        <v/>
      </c>
      <c r="M463" s="39" t="str">
        <f aca="true">IF($A463="","",IF(OR(L463&lt;=0,F463=""),0,MAX(0,TODAY()-F463)))</f>
        <v/>
      </c>
      <c r="N463" s="8" t="str">
        <f aca="false">IF($A463="","",IF(J463&lt;=0,"Draft",IF(L463&lt;=0,"Paid",IF(M463&gt;0,"Overdue",IF(K463&gt;0,"Part-Paid","Unpaid")))))</f>
        <v/>
      </c>
      <c r="O463" s="7"/>
    </row>
    <row r="464" customFormat="false" ht="15" hidden="false" customHeight="false" outlineLevel="0" collapsed="false">
      <c r="A464" s="7"/>
      <c r="B464" s="40"/>
      <c r="C464" s="7"/>
      <c r="D464" s="8" t="str">
        <f aca="false">IF($A464="","",IFERROR(INDEX(Customers!$B$6:$B$205,MATCH($C464,Customers!$A$6:$A$205,0)),"Unknown customer"))</f>
        <v/>
      </c>
      <c r="E464" s="39" t="str">
        <f aca="false">IF($A464="","",IFERROR(IF(INDEX(Customers!$G$6:$G$205,MATCH($C464,Customers!$A$6:$A$205,0))="",Setup!$B$26,INDEX(Customers!$G$6:$G$205,MATCH($C464,Customers!$A$6:$A$205,0))),Setup!$B$26))</f>
        <v/>
      </c>
      <c r="F464" s="41" t="str">
        <f aca="false">IF(OR($A464="",$B464=""),"",$B464+$E464)</f>
        <v/>
      </c>
      <c r="G464" s="38" t="str">
        <f aca="false">IF($A464="","",SUMIFS('Line Items'!$E$6:$E$1505,'Line Items'!$A$6:$A$1505,$A464))</f>
        <v/>
      </c>
      <c r="H464" s="42"/>
      <c r="I464" s="38" t="str">
        <f aca="false">IF($A464="","",ROUND((G464-N(H464))*Setup!$B$28,2))</f>
        <v/>
      </c>
      <c r="J464" s="38" t="str">
        <f aca="false">IF($A464="","",G464-N(H464)+I464)</f>
        <v/>
      </c>
      <c r="K464" s="38" t="str">
        <f aca="false">IF($A464="","",SUMIFS(Payments!$G$6:$G$1005,Payments!$C$6:$C$1005,$A464))</f>
        <v/>
      </c>
      <c r="L464" s="38" t="str">
        <f aca="false">IF($A464="","",ROUND(J464-K464,2))</f>
        <v/>
      </c>
      <c r="M464" s="39" t="str">
        <f aca="true">IF($A464="","",IF(OR(L464&lt;=0,F464=""),0,MAX(0,TODAY()-F464)))</f>
        <v/>
      </c>
      <c r="N464" s="8" t="str">
        <f aca="false">IF($A464="","",IF(J464&lt;=0,"Draft",IF(L464&lt;=0,"Paid",IF(M464&gt;0,"Overdue",IF(K464&gt;0,"Part-Paid","Unpaid")))))</f>
        <v/>
      </c>
      <c r="O464" s="7"/>
    </row>
    <row r="465" customFormat="false" ht="15" hidden="false" customHeight="false" outlineLevel="0" collapsed="false">
      <c r="A465" s="7"/>
      <c r="B465" s="40"/>
      <c r="C465" s="7"/>
      <c r="D465" s="8" t="str">
        <f aca="false">IF($A465="","",IFERROR(INDEX(Customers!$B$6:$B$205,MATCH($C465,Customers!$A$6:$A$205,0)),"Unknown customer"))</f>
        <v/>
      </c>
      <c r="E465" s="39" t="str">
        <f aca="false">IF($A465="","",IFERROR(IF(INDEX(Customers!$G$6:$G$205,MATCH($C465,Customers!$A$6:$A$205,0))="",Setup!$B$26,INDEX(Customers!$G$6:$G$205,MATCH($C465,Customers!$A$6:$A$205,0))),Setup!$B$26))</f>
        <v/>
      </c>
      <c r="F465" s="41" t="str">
        <f aca="false">IF(OR($A465="",$B465=""),"",$B465+$E465)</f>
        <v/>
      </c>
      <c r="G465" s="38" t="str">
        <f aca="false">IF($A465="","",SUMIFS('Line Items'!$E$6:$E$1505,'Line Items'!$A$6:$A$1505,$A465))</f>
        <v/>
      </c>
      <c r="H465" s="42"/>
      <c r="I465" s="38" t="str">
        <f aca="false">IF($A465="","",ROUND((G465-N(H465))*Setup!$B$28,2))</f>
        <v/>
      </c>
      <c r="J465" s="38" t="str">
        <f aca="false">IF($A465="","",G465-N(H465)+I465)</f>
        <v/>
      </c>
      <c r="K465" s="38" t="str">
        <f aca="false">IF($A465="","",SUMIFS(Payments!$G$6:$G$1005,Payments!$C$6:$C$1005,$A465))</f>
        <v/>
      </c>
      <c r="L465" s="38" t="str">
        <f aca="false">IF($A465="","",ROUND(J465-K465,2))</f>
        <v/>
      </c>
      <c r="M465" s="39" t="str">
        <f aca="true">IF($A465="","",IF(OR(L465&lt;=0,F465=""),0,MAX(0,TODAY()-F465)))</f>
        <v/>
      </c>
      <c r="N465" s="8" t="str">
        <f aca="false">IF($A465="","",IF(J465&lt;=0,"Draft",IF(L465&lt;=0,"Paid",IF(M465&gt;0,"Overdue",IF(K465&gt;0,"Part-Paid","Unpaid")))))</f>
        <v/>
      </c>
      <c r="O465" s="7"/>
    </row>
    <row r="466" customFormat="false" ht="15" hidden="false" customHeight="false" outlineLevel="0" collapsed="false">
      <c r="A466" s="7"/>
      <c r="B466" s="40"/>
      <c r="C466" s="7"/>
      <c r="D466" s="8" t="str">
        <f aca="false">IF($A466="","",IFERROR(INDEX(Customers!$B$6:$B$205,MATCH($C466,Customers!$A$6:$A$205,0)),"Unknown customer"))</f>
        <v/>
      </c>
      <c r="E466" s="39" t="str">
        <f aca="false">IF($A466="","",IFERROR(IF(INDEX(Customers!$G$6:$G$205,MATCH($C466,Customers!$A$6:$A$205,0))="",Setup!$B$26,INDEX(Customers!$G$6:$G$205,MATCH($C466,Customers!$A$6:$A$205,0))),Setup!$B$26))</f>
        <v/>
      </c>
      <c r="F466" s="41" t="str">
        <f aca="false">IF(OR($A466="",$B466=""),"",$B466+$E466)</f>
        <v/>
      </c>
      <c r="G466" s="38" t="str">
        <f aca="false">IF($A466="","",SUMIFS('Line Items'!$E$6:$E$1505,'Line Items'!$A$6:$A$1505,$A466))</f>
        <v/>
      </c>
      <c r="H466" s="42"/>
      <c r="I466" s="38" t="str">
        <f aca="false">IF($A466="","",ROUND((G466-N(H466))*Setup!$B$28,2))</f>
        <v/>
      </c>
      <c r="J466" s="38" t="str">
        <f aca="false">IF($A466="","",G466-N(H466)+I466)</f>
        <v/>
      </c>
      <c r="K466" s="38" t="str">
        <f aca="false">IF($A466="","",SUMIFS(Payments!$G$6:$G$1005,Payments!$C$6:$C$1005,$A466))</f>
        <v/>
      </c>
      <c r="L466" s="38" t="str">
        <f aca="false">IF($A466="","",ROUND(J466-K466,2))</f>
        <v/>
      </c>
      <c r="M466" s="39" t="str">
        <f aca="true">IF($A466="","",IF(OR(L466&lt;=0,F466=""),0,MAX(0,TODAY()-F466)))</f>
        <v/>
      </c>
      <c r="N466" s="8" t="str">
        <f aca="false">IF($A466="","",IF(J466&lt;=0,"Draft",IF(L466&lt;=0,"Paid",IF(M466&gt;0,"Overdue",IF(K466&gt;0,"Part-Paid","Unpaid")))))</f>
        <v/>
      </c>
      <c r="O466" s="7"/>
    </row>
    <row r="467" customFormat="false" ht="15" hidden="false" customHeight="false" outlineLevel="0" collapsed="false">
      <c r="A467" s="7"/>
      <c r="B467" s="40"/>
      <c r="C467" s="7"/>
      <c r="D467" s="8" t="str">
        <f aca="false">IF($A467="","",IFERROR(INDEX(Customers!$B$6:$B$205,MATCH($C467,Customers!$A$6:$A$205,0)),"Unknown customer"))</f>
        <v/>
      </c>
      <c r="E467" s="39" t="str">
        <f aca="false">IF($A467="","",IFERROR(IF(INDEX(Customers!$G$6:$G$205,MATCH($C467,Customers!$A$6:$A$205,0))="",Setup!$B$26,INDEX(Customers!$G$6:$G$205,MATCH($C467,Customers!$A$6:$A$205,0))),Setup!$B$26))</f>
        <v/>
      </c>
      <c r="F467" s="41" t="str">
        <f aca="false">IF(OR($A467="",$B467=""),"",$B467+$E467)</f>
        <v/>
      </c>
      <c r="G467" s="38" t="str">
        <f aca="false">IF($A467="","",SUMIFS('Line Items'!$E$6:$E$1505,'Line Items'!$A$6:$A$1505,$A467))</f>
        <v/>
      </c>
      <c r="H467" s="42"/>
      <c r="I467" s="38" t="str">
        <f aca="false">IF($A467="","",ROUND((G467-N(H467))*Setup!$B$28,2))</f>
        <v/>
      </c>
      <c r="J467" s="38" t="str">
        <f aca="false">IF($A467="","",G467-N(H467)+I467)</f>
        <v/>
      </c>
      <c r="K467" s="38" t="str">
        <f aca="false">IF($A467="","",SUMIFS(Payments!$G$6:$G$1005,Payments!$C$6:$C$1005,$A467))</f>
        <v/>
      </c>
      <c r="L467" s="38" t="str">
        <f aca="false">IF($A467="","",ROUND(J467-K467,2))</f>
        <v/>
      </c>
      <c r="M467" s="39" t="str">
        <f aca="true">IF($A467="","",IF(OR(L467&lt;=0,F467=""),0,MAX(0,TODAY()-F467)))</f>
        <v/>
      </c>
      <c r="N467" s="8" t="str">
        <f aca="false">IF($A467="","",IF(J467&lt;=0,"Draft",IF(L467&lt;=0,"Paid",IF(M467&gt;0,"Overdue",IF(K467&gt;0,"Part-Paid","Unpaid")))))</f>
        <v/>
      </c>
      <c r="O467" s="7"/>
    </row>
    <row r="468" customFormat="false" ht="15" hidden="false" customHeight="false" outlineLevel="0" collapsed="false">
      <c r="A468" s="7"/>
      <c r="B468" s="40"/>
      <c r="C468" s="7"/>
      <c r="D468" s="8" t="str">
        <f aca="false">IF($A468="","",IFERROR(INDEX(Customers!$B$6:$B$205,MATCH($C468,Customers!$A$6:$A$205,0)),"Unknown customer"))</f>
        <v/>
      </c>
      <c r="E468" s="39" t="str">
        <f aca="false">IF($A468="","",IFERROR(IF(INDEX(Customers!$G$6:$G$205,MATCH($C468,Customers!$A$6:$A$205,0))="",Setup!$B$26,INDEX(Customers!$G$6:$G$205,MATCH($C468,Customers!$A$6:$A$205,0))),Setup!$B$26))</f>
        <v/>
      </c>
      <c r="F468" s="41" t="str">
        <f aca="false">IF(OR($A468="",$B468=""),"",$B468+$E468)</f>
        <v/>
      </c>
      <c r="G468" s="38" t="str">
        <f aca="false">IF($A468="","",SUMIFS('Line Items'!$E$6:$E$1505,'Line Items'!$A$6:$A$1505,$A468))</f>
        <v/>
      </c>
      <c r="H468" s="42"/>
      <c r="I468" s="38" t="str">
        <f aca="false">IF($A468="","",ROUND((G468-N(H468))*Setup!$B$28,2))</f>
        <v/>
      </c>
      <c r="J468" s="38" t="str">
        <f aca="false">IF($A468="","",G468-N(H468)+I468)</f>
        <v/>
      </c>
      <c r="K468" s="38" t="str">
        <f aca="false">IF($A468="","",SUMIFS(Payments!$G$6:$G$1005,Payments!$C$6:$C$1005,$A468))</f>
        <v/>
      </c>
      <c r="L468" s="38" t="str">
        <f aca="false">IF($A468="","",ROUND(J468-K468,2))</f>
        <v/>
      </c>
      <c r="M468" s="39" t="str">
        <f aca="true">IF($A468="","",IF(OR(L468&lt;=0,F468=""),0,MAX(0,TODAY()-F468)))</f>
        <v/>
      </c>
      <c r="N468" s="8" t="str">
        <f aca="false">IF($A468="","",IF(J468&lt;=0,"Draft",IF(L468&lt;=0,"Paid",IF(M468&gt;0,"Overdue",IF(K468&gt;0,"Part-Paid","Unpaid")))))</f>
        <v/>
      </c>
      <c r="O468" s="7"/>
    </row>
    <row r="469" customFormat="false" ht="15" hidden="false" customHeight="false" outlineLevel="0" collapsed="false">
      <c r="A469" s="7"/>
      <c r="B469" s="40"/>
      <c r="C469" s="7"/>
      <c r="D469" s="8" t="str">
        <f aca="false">IF($A469="","",IFERROR(INDEX(Customers!$B$6:$B$205,MATCH($C469,Customers!$A$6:$A$205,0)),"Unknown customer"))</f>
        <v/>
      </c>
      <c r="E469" s="39" t="str">
        <f aca="false">IF($A469="","",IFERROR(IF(INDEX(Customers!$G$6:$G$205,MATCH($C469,Customers!$A$6:$A$205,0))="",Setup!$B$26,INDEX(Customers!$G$6:$G$205,MATCH($C469,Customers!$A$6:$A$205,0))),Setup!$B$26))</f>
        <v/>
      </c>
      <c r="F469" s="41" t="str">
        <f aca="false">IF(OR($A469="",$B469=""),"",$B469+$E469)</f>
        <v/>
      </c>
      <c r="G469" s="38" t="str">
        <f aca="false">IF($A469="","",SUMIFS('Line Items'!$E$6:$E$1505,'Line Items'!$A$6:$A$1505,$A469))</f>
        <v/>
      </c>
      <c r="H469" s="42"/>
      <c r="I469" s="38" t="str">
        <f aca="false">IF($A469="","",ROUND((G469-N(H469))*Setup!$B$28,2))</f>
        <v/>
      </c>
      <c r="J469" s="38" t="str">
        <f aca="false">IF($A469="","",G469-N(H469)+I469)</f>
        <v/>
      </c>
      <c r="K469" s="38" t="str">
        <f aca="false">IF($A469="","",SUMIFS(Payments!$G$6:$G$1005,Payments!$C$6:$C$1005,$A469))</f>
        <v/>
      </c>
      <c r="L469" s="38" t="str">
        <f aca="false">IF($A469="","",ROUND(J469-K469,2))</f>
        <v/>
      </c>
      <c r="M469" s="39" t="str">
        <f aca="true">IF($A469="","",IF(OR(L469&lt;=0,F469=""),0,MAX(0,TODAY()-F469)))</f>
        <v/>
      </c>
      <c r="N469" s="8" t="str">
        <f aca="false">IF($A469="","",IF(J469&lt;=0,"Draft",IF(L469&lt;=0,"Paid",IF(M469&gt;0,"Overdue",IF(K469&gt;0,"Part-Paid","Unpaid")))))</f>
        <v/>
      </c>
      <c r="O469" s="7"/>
    </row>
    <row r="470" customFormat="false" ht="15" hidden="false" customHeight="false" outlineLevel="0" collapsed="false">
      <c r="A470" s="7"/>
      <c r="B470" s="40"/>
      <c r="C470" s="7"/>
      <c r="D470" s="8" t="str">
        <f aca="false">IF($A470="","",IFERROR(INDEX(Customers!$B$6:$B$205,MATCH($C470,Customers!$A$6:$A$205,0)),"Unknown customer"))</f>
        <v/>
      </c>
      <c r="E470" s="39" t="str">
        <f aca="false">IF($A470="","",IFERROR(IF(INDEX(Customers!$G$6:$G$205,MATCH($C470,Customers!$A$6:$A$205,0))="",Setup!$B$26,INDEX(Customers!$G$6:$G$205,MATCH($C470,Customers!$A$6:$A$205,0))),Setup!$B$26))</f>
        <v/>
      </c>
      <c r="F470" s="41" t="str">
        <f aca="false">IF(OR($A470="",$B470=""),"",$B470+$E470)</f>
        <v/>
      </c>
      <c r="G470" s="38" t="str">
        <f aca="false">IF($A470="","",SUMIFS('Line Items'!$E$6:$E$1505,'Line Items'!$A$6:$A$1505,$A470))</f>
        <v/>
      </c>
      <c r="H470" s="42"/>
      <c r="I470" s="38" t="str">
        <f aca="false">IF($A470="","",ROUND((G470-N(H470))*Setup!$B$28,2))</f>
        <v/>
      </c>
      <c r="J470" s="38" t="str">
        <f aca="false">IF($A470="","",G470-N(H470)+I470)</f>
        <v/>
      </c>
      <c r="K470" s="38" t="str">
        <f aca="false">IF($A470="","",SUMIFS(Payments!$G$6:$G$1005,Payments!$C$6:$C$1005,$A470))</f>
        <v/>
      </c>
      <c r="L470" s="38" t="str">
        <f aca="false">IF($A470="","",ROUND(J470-K470,2))</f>
        <v/>
      </c>
      <c r="M470" s="39" t="str">
        <f aca="true">IF($A470="","",IF(OR(L470&lt;=0,F470=""),0,MAX(0,TODAY()-F470)))</f>
        <v/>
      </c>
      <c r="N470" s="8" t="str">
        <f aca="false">IF($A470="","",IF(J470&lt;=0,"Draft",IF(L470&lt;=0,"Paid",IF(M470&gt;0,"Overdue",IF(K470&gt;0,"Part-Paid","Unpaid")))))</f>
        <v/>
      </c>
      <c r="O470" s="7"/>
    </row>
    <row r="471" customFormat="false" ht="15" hidden="false" customHeight="false" outlineLevel="0" collapsed="false">
      <c r="A471" s="7"/>
      <c r="B471" s="40"/>
      <c r="C471" s="7"/>
      <c r="D471" s="8" t="str">
        <f aca="false">IF($A471="","",IFERROR(INDEX(Customers!$B$6:$B$205,MATCH($C471,Customers!$A$6:$A$205,0)),"Unknown customer"))</f>
        <v/>
      </c>
      <c r="E471" s="39" t="str">
        <f aca="false">IF($A471="","",IFERROR(IF(INDEX(Customers!$G$6:$G$205,MATCH($C471,Customers!$A$6:$A$205,0))="",Setup!$B$26,INDEX(Customers!$G$6:$G$205,MATCH($C471,Customers!$A$6:$A$205,0))),Setup!$B$26))</f>
        <v/>
      </c>
      <c r="F471" s="41" t="str">
        <f aca="false">IF(OR($A471="",$B471=""),"",$B471+$E471)</f>
        <v/>
      </c>
      <c r="G471" s="38" t="str">
        <f aca="false">IF($A471="","",SUMIFS('Line Items'!$E$6:$E$1505,'Line Items'!$A$6:$A$1505,$A471))</f>
        <v/>
      </c>
      <c r="H471" s="42"/>
      <c r="I471" s="38" t="str">
        <f aca="false">IF($A471="","",ROUND((G471-N(H471))*Setup!$B$28,2))</f>
        <v/>
      </c>
      <c r="J471" s="38" t="str">
        <f aca="false">IF($A471="","",G471-N(H471)+I471)</f>
        <v/>
      </c>
      <c r="K471" s="38" t="str">
        <f aca="false">IF($A471="","",SUMIFS(Payments!$G$6:$G$1005,Payments!$C$6:$C$1005,$A471))</f>
        <v/>
      </c>
      <c r="L471" s="38" t="str">
        <f aca="false">IF($A471="","",ROUND(J471-K471,2))</f>
        <v/>
      </c>
      <c r="M471" s="39" t="str">
        <f aca="true">IF($A471="","",IF(OR(L471&lt;=0,F471=""),0,MAX(0,TODAY()-F471)))</f>
        <v/>
      </c>
      <c r="N471" s="8" t="str">
        <f aca="false">IF($A471="","",IF(J471&lt;=0,"Draft",IF(L471&lt;=0,"Paid",IF(M471&gt;0,"Overdue",IF(K471&gt;0,"Part-Paid","Unpaid")))))</f>
        <v/>
      </c>
      <c r="O471" s="7"/>
    </row>
    <row r="472" customFormat="false" ht="15" hidden="false" customHeight="false" outlineLevel="0" collapsed="false">
      <c r="A472" s="7"/>
      <c r="B472" s="40"/>
      <c r="C472" s="7"/>
      <c r="D472" s="8" t="str">
        <f aca="false">IF($A472="","",IFERROR(INDEX(Customers!$B$6:$B$205,MATCH($C472,Customers!$A$6:$A$205,0)),"Unknown customer"))</f>
        <v/>
      </c>
      <c r="E472" s="39" t="str">
        <f aca="false">IF($A472="","",IFERROR(IF(INDEX(Customers!$G$6:$G$205,MATCH($C472,Customers!$A$6:$A$205,0))="",Setup!$B$26,INDEX(Customers!$G$6:$G$205,MATCH($C472,Customers!$A$6:$A$205,0))),Setup!$B$26))</f>
        <v/>
      </c>
      <c r="F472" s="41" t="str">
        <f aca="false">IF(OR($A472="",$B472=""),"",$B472+$E472)</f>
        <v/>
      </c>
      <c r="G472" s="38" t="str">
        <f aca="false">IF($A472="","",SUMIFS('Line Items'!$E$6:$E$1505,'Line Items'!$A$6:$A$1505,$A472))</f>
        <v/>
      </c>
      <c r="H472" s="42"/>
      <c r="I472" s="38" t="str">
        <f aca="false">IF($A472="","",ROUND((G472-N(H472))*Setup!$B$28,2))</f>
        <v/>
      </c>
      <c r="J472" s="38" t="str">
        <f aca="false">IF($A472="","",G472-N(H472)+I472)</f>
        <v/>
      </c>
      <c r="K472" s="38" t="str">
        <f aca="false">IF($A472="","",SUMIFS(Payments!$G$6:$G$1005,Payments!$C$6:$C$1005,$A472))</f>
        <v/>
      </c>
      <c r="L472" s="38" t="str">
        <f aca="false">IF($A472="","",ROUND(J472-K472,2))</f>
        <v/>
      </c>
      <c r="M472" s="39" t="str">
        <f aca="true">IF($A472="","",IF(OR(L472&lt;=0,F472=""),0,MAX(0,TODAY()-F472)))</f>
        <v/>
      </c>
      <c r="N472" s="8" t="str">
        <f aca="false">IF($A472="","",IF(J472&lt;=0,"Draft",IF(L472&lt;=0,"Paid",IF(M472&gt;0,"Overdue",IF(K472&gt;0,"Part-Paid","Unpaid")))))</f>
        <v/>
      </c>
      <c r="O472" s="7"/>
    </row>
    <row r="473" customFormat="false" ht="15" hidden="false" customHeight="false" outlineLevel="0" collapsed="false">
      <c r="A473" s="7"/>
      <c r="B473" s="40"/>
      <c r="C473" s="7"/>
      <c r="D473" s="8" t="str">
        <f aca="false">IF($A473="","",IFERROR(INDEX(Customers!$B$6:$B$205,MATCH($C473,Customers!$A$6:$A$205,0)),"Unknown customer"))</f>
        <v/>
      </c>
      <c r="E473" s="39" t="str">
        <f aca="false">IF($A473="","",IFERROR(IF(INDEX(Customers!$G$6:$G$205,MATCH($C473,Customers!$A$6:$A$205,0))="",Setup!$B$26,INDEX(Customers!$G$6:$G$205,MATCH($C473,Customers!$A$6:$A$205,0))),Setup!$B$26))</f>
        <v/>
      </c>
      <c r="F473" s="41" t="str">
        <f aca="false">IF(OR($A473="",$B473=""),"",$B473+$E473)</f>
        <v/>
      </c>
      <c r="G473" s="38" t="str">
        <f aca="false">IF($A473="","",SUMIFS('Line Items'!$E$6:$E$1505,'Line Items'!$A$6:$A$1505,$A473))</f>
        <v/>
      </c>
      <c r="H473" s="42"/>
      <c r="I473" s="38" t="str">
        <f aca="false">IF($A473="","",ROUND((G473-N(H473))*Setup!$B$28,2))</f>
        <v/>
      </c>
      <c r="J473" s="38" t="str">
        <f aca="false">IF($A473="","",G473-N(H473)+I473)</f>
        <v/>
      </c>
      <c r="K473" s="38" t="str">
        <f aca="false">IF($A473="","",SUMIFS(Payments!$G$6:$G$1005,Payments!$C$6:$C$1005,$A473))</f>
        <v/>
      </c>
      <c r="L473" s="38" t="str">
        <f aca="false">IF($A473="","",ROUND(J473-K473,2))</f>
        <v/>
      </c>
      <c r="M473" s="39" t="str">
        <f aca="true">IF($A473="","",IF(OR(L473&lt;=0,F473=""),0,MAX(0,TODAY()-F473)))</f>
        <v/>
      </c>
      <c r="N473" s="8" t="str">
        <f aca="false">IF($A473="","",IF(J473&lt;=0,"Draft",IF(L473&lt;=0,"Paid",IF(M473&gt;0,"Overdue",IF(K473&gt;0,"Part-Paid","Unpaid")))))</f>
        <v/>
      </c>
      <c r="O473" s="7"/>
    </row>
    <row r="474" customFormat="false" ht="15" hidden="false" customHeight="false" outlineLevel="0" collapsed="false">
      <c r="A474" s="7"/>
      <c r="B474" s="40"/>
      <c r="C474" s="7"/>
      <c r="D474" s="8" t="str">
        <f aca="false">IF($A474="","",IFERROR(INDEX(Customers!$B$6:$B$205,MATCH($C474,Customers!$A$6:$A$205,0)),"Unknown customer"))</f>
        <v/>
      </c>
      <c r="E474" s="39" t="str">
        <f aca="false">IF($A474="","",IFERROR(IF(INDEX(Customers!$G$6:$G$205,MATCH($C474,Customers!$A$6:$A$205,0))="",Setup!$B$26,INDEX(Customers!$G$6:$G$205,MATCH($C474,Customers!$A$6:$A$205,0))),Setup!$B$26))</f>
        <v/>
      </c>
      <c r="F474" s="41" t="str">
        <f aca="false">IF(OR($A474="",$B474=""),"",$B474+$E474)</f>
        <v/>
      </c>
      <c r="G474" s="38" t="str">
        <f aca="false">IF($A474="","",SUMIFS('Line Items'!$E$6:$E$1505,'Line Items'!$A$6:$A$1505,$A474))</f>
        <v/>
      </c>
      <c r="H474" s="42"/>
      <c r="I474" s="38" t="str">
        <f aca="false">IF($A474="","",ROUND((G474-N(H474))*Setup!$B$28,2))</f>
        <v/>
      </c>
      <c r="J474" s="38" t="str">
        <f aca="false">IF($A474="","",G474-N(H474)+I474)</f>
        <v/>
      </c>
      <c r="K474" s="38" t="str">
        <f aca="false">IF($A474="","",SUMIFS(Payments!$G$6:$G$1005,Payments!$C$6:$C$1005,$A474))</f>
        <v/>
      </c>
      <c r="L474" s="38" t="str">
        <f aca="false">IF($A474="","",ROUND(J474-K474,2))</f>
        <v/>
      </c>
      <c r="M474" s="39" t="str">
        <f aca="true">IF($A474="","",IF(OR(L474&lt;=0,F474=""),0,MAX(0,TODAY()-F474)))</f>
        <v/>
      </c>
      <c r="N474" s="8" t="str">
        <f aca="false">IF($A474="","",IF(J474&lt;=0,"Draft",IF(L474&lt;=0,"Paid",IF(M474&gt;0,"Overdue",IF(K474&gt;0,"Part-Paid","Unpaid")))))</f>
        <v/>
      </c>
      <c r="O474" s="7"/>
    </row>
    <row r="475" customFormat="false" ht="15" hidden="false" customHeight="false" outlineLevel="0" collapsed="false">
      <c r="A475" s="7"/>
      <c r="B475" s="40"/>
      <c r="C475" s="7"/>
      <c r="D475" s="8" t="str">
        <f aca="false">IF($A475="","",IFERROR(INDEX(Customers!$B$6:$B$205,MATCH($C475,Customers!$A$6:$A$205,0)),"Unknown customer"))</f>
        <v/>
      </c>
      <c r="E475" s="39" t="str">
        <f aca="false">IF($A475="","",IFERROR(IF(INDEX(Customers!$G$6:$G$205,MATCH($C475,Customers!$A$6:$A$205,0))="",Setup!$B$26,INDEX(Customers!$G$6:$G$205,MATCH($C475,Customers!$A$6:$A$205,0))),Setup!$B$26))</f>
        <v/>
      </c>
      <c r="F475" s="41" t="str">
        <f aca="false">IF(OR($A475="",$B475=""),"",$B475+$E475)</f>
        <v/>
      </c>
      <c r="G475" s="38" t="str">
        <f aca="false">IF($A475="","",SUMIFS('Line Items'!$E$6:$E$1505,'Line Items'!$A$6:$A$1505,$A475))</f>
        <v/>
      </c>
      <c r="H475" s="42"/>
      <c r="I475" s="38" t="str">
        <f aca="false">IF($A475="","",ROUND((G475-N(H475))*Setup!$B$28,2))</f>
        <v/>
      </c>
      <c r="J475" s="38" t="str">
        <f aca="false">IF($A475="","",G475-N(H475)+I475)</f>
        <v/>
      </c>
      <c r="K475" s="38" t="str">
        <f aca="false">IF($A475="","",SUMIFS(Payments!$G$6:$G$1005,Payments!$C$6:$C$1005,$A475))</f>
        <v/>
      </c>
      <c r="L475" s="38" t="str">
        <f aca="false">IF($A475="","",ROUND(J475-K475,2))</f>
        <v/>
      </c>
      <c r="M475" s="39" t="str">
        <f aca="true">IF($A475="","",IF(OR(L475&lt;=0,F475=""),0,MAX(0,TODAY()-F475)))</f>
        <v/>
      </c>
      <c r="N475" s="8" t="str">
        <f aca="false">IF($A475="","",IF(J475&lt;=0,"Draft",IF(L475&lt;=0,"Paid",IF(M475&gt;0,"Overdue",IF(K475&gt;0,"Part-Paid","Unpaid")))))</f>
        <v/>
      </c>
      <c r="O475" s="7"/>
    </row>
    <row r="476" customFormat="false" ht="15" hidden="false" customHeight="false" outlineLevel="0" collapsed="false">
      <c r="A476" s="7"/>
      <c r="B476" s="40"/>
      <c r="C476" s="7"/>
      <c r="D476" s="8" t="str">
        <f aca="false">IF($A476="","",IFERROR(INDEX(Customers!$B$6:$B$205,MATCH($C476,Customers!$A$6:$A$205,0)),"Unknown customer"))</f>
        <v/>
      </c>
      <c r="E476" s="39" t="str">
        <f aca="false">IF($A476="","",IFERROR(IF(INDEX(Customers!$G$6:$G$205,MATCH($C476,Customers!$A$6:$A$205,0))="",Setup!$B$26,INDEX(Customers!$G$6:$G$205,MATCH($C476,Customers!$A$6:$A$205,0))),Setup!$B$26))</f>
        <v/>
      </c>
      <c r="F476" s="41" t="str">
        <f aca="false">IF(OR($A476="",$B476=""),"",$B476+$E476)</f>
        <v/>
      </c>
      <c r="G476" s="38" t="str">
        <f aca="false">IF($A476="","",SUMIFS('Line Items'!$E$6:$E$1505,'Line Items'!$A$6:$A$1505,$A476))</f>
        <v/>
      </c>
      <c r="H476" s="42"/>
      <c r="I476" s="38" t="str">
        <f aca="false">IF($A476="","",ROUND((G476-N(H476))*Setup!$B$28,2))</f>
        <v/>
      </c>
      <c r="J476" s="38" t="str">
        <f aca="false">IF($A476="","",G476-N(H476)+I476)</f>
        <v/>
      </c>
      <c r="K476" s="38" t="str">
        <f aca="false">IF($A476="","",SUMIFS(Payments!$G$6:$G$1005,Payments!$C$6:$C$1005,$A476))</f>
        <v/>
      </c>
      <c r="L476" s="38" t="str">
        <f aca="false">IF($A476="","",ROUND(J476-K476,2))</f>
        <v/>
      </c>
      <c r="M476" s="39" t="str">
        <f aca="true">IF($A476="","",IF(OR(L476&lt;=0,F476=""),0,MAX(0,TODAY()-F476)))</f>
        <v/>
      </c>
      <c r="N476" s="8" t="str">
        <f aca="false">IF($A476="","",IF(J476&lt;=0,"Draft",IF(L476&lt;=0,"Paid",IF(M476&gt;0,"Overdue",IF(K476&gt;0,"Part-Paid","Unpaid")))))</f>
        <v/>
      </c>
      <c r="O476" s="7"/>
    </row>
    <row r="477" customFormat="false" ht="15" hidden="false" customHeight="false" outlineLevel="0" collapsed="false">
      <c r="A477" s="7"/>
      <c r="B477" s="40"/>
      <c r="C477" s="7"/>
      <c r="D477" s="8" t="str">
        <f aca="false">IF($A477="","",IFERROR(INDEX(Customers!$B$6:$B$205,MATCH($C477,Customers!$A$6:$A$205,0)),"Unknown customer"))</f>
        <v/>
      </c>
      <c r="E477" s="39" t="str">
        <f aca="false">IF($A477="","",IFERROR(IF(INDEX(Customers!$G$6:$G$205,MATCH($C477,Customers!$A$6:$A$205,0))="",Setup!$B$26,INDEX(Customers!$G$6:$G$205,MATCH($C477,Customers!$A$6:$A$205,0))),Setup!$B$26))</f>
        <v/>
      </c>
      <c r="F477" s="41" t="str">
        <f aca="false">IF(OR($A477="",$B477=""),"",$B477+$E477)</f>
        <v/>
      </c>
      <c r="G477" s="38" t="str">
        <f aca="false">IF($A477="","",SUMIFS('Line Items'!$E$6:$E$1505,'Line Items'!$A$6:$A$1505,$A477))</f>
        <v/>
      </c>
      <c r="H477" s="42"/>
      <c r="I477" s="38" t="str">
        <f aca="false">IF($A477="","",ROUND((G477-N(H477))*Setup!$B$28,2))</f>
        <v/>
      </c>
      <c r="J477" s="38" t="str">
        <f aca="false">IF($A477="","",G477-N(H477)+I477)</f>
        <v/>
      </c>
      <c r="K477" s="38" t="str">
        <f aca="false">IF($A477="","",SUMIFS(Payments!$G$6:$G$1005,Payments!$C$6:$C$1005,$A477))</f>
        <v/>
      </c>
      <c r="L477" s="38" t="str">
        <f aca="false">IF($A477="","",ROUND(J477-K477,2))</f>
        <v/>
      </c>
      <c r="M477" s="39" t="str">
        <f aca="true">IF($A477="","",IF(OR(L477&lt;=0,F477=""),0,MAX(0,TODAY()-F477)))</f>
        <v/>
      </c>
      <c r="N477" s="8" t="str">
        <f aca="false">IF($A477="","",IF(J477&lt;=0,"Draft",IF(L477&lt;=0,"Paid",IF(M477&gt;0,"Overdue",IF(K477&gt;0,"Part-Paid","Unpaid")))))</f>
        <v/>
      </c>
      <c r="O477" s="7"/>
    </row>
    <row r="478" customFormat="false" ht="15" hidden="false" customHeight="false" outlineLevel="0" collapsed="false">
      <c r="A478" s="7"/>
      <c r="B478" s="40"/>
      <c r="C478" s="7"/>
      <c r="D478" s="8" t="str">
        <f aca="false">IF($A478="","",IFERROR(INDEX(Customers!$B$6:$B$205,MATCH($C478,Customers!$A$6:$A$205,0)),"Unknown customer"))</f>
        <v/>
      </c>
      <c r="E478" s="39" t="str">
        <f aca="false">IF($A478="","",IFERROR(IF(INDEX(Customers!$G$6:$G$205,MATCH($C478,Customers!$A$6:$A$205,0))="",Setup!$B$26,INDEX(Customers!$G$6:$G$205,MATCH($C478,Customers!$A$6:$A$205,0))),Setup!$B$26))</f>
        <v/>
      </c>
      <c r="F478" s="41" t="str">
        <f aca="false">IF(OR($A478="",$B478=""),"",$B478+$E478)</f>
        <v/>
      </c>
      <c r="G478" s="38" t="str">
        <f aca="false">IF($A478="","",SUMIFS('Line Items'!$E$6:$E$1505,'Line Items'!$A$6:$A$1505,$A478))</f>
        <v/>
      </c>
      <c r="H478" s="42"/>
      <c r="I478" s="38" t="str">
        <f aca="false">IF($A478="","",ROUND((G478-N(H478))*Setup!$B$28,2))</f>
        <v/>
      </c>
      <c r="J478" s="38" t="str">
        <f aca="false">IF($A478="","",G478-N(H478)+I478)</f>
        <v/>
      </c>
      <c r="K478" s="38" t="str">
        <f aca="false">IF($A478="","",SUMIFS(Payments!$G$6:$G$1005,Payments!$C$6:$C$1005,$A478))</f>
        <v/>
      </c>
      <c r="L478" s="38" t="str">
        <f aca="false">IF($A478="","",ROUND(J478-K478,2))</f>
        <v/>
      </c>
      <c r="M478" s="39" t="str">
        <f aca="true">IF($A478="","",IF(OR(L478&lt;=0,F478=""),0,MAX(0,TODAY()-F478)))</f>
        <v/>
      </c>
      <c r="N478" s="8" t="str">
        <f aca="false">IF($A478="","",IF(J478&lt;=0,"Draft",IF(L478&lt;=0,"Paid",IF(M478&gt;0,"Overdue",IF(K478&gt;0,"Part-Paid","Unpaid")))))</f>
        <v/>
      </c>
      <c r="O478" s="7"/>
    </row>
    <row r="479" customFormat="false" ht="15" hidden="false" customHeight="false" outlineLevel="0" collapsed="false">
      <c r="A479" s="7"/>
      <c r="B479" s="40"/>
      <c r="C479" s="7"/>
      <c r="D479" s="8" t="str">
        <f aca="false">IF($A479="","",IFERROR(INDEX(Customers!$B$6:$B$205,MATCH($C479,Customers!$A$6:$A$205,0)),"Unknown customer"))</f>
        <v/>
      </c>
      <c r="E479" s="39" t="str">
        <f aca="false">IF($A479="","",IFERROR(IF(INDEX(Customers!$G$6:$G$205,MATCH($C479,Customers!$A$6:$A$205,0))="",Setup!$B$26,INDEX(Customers!$G$6:$G$205,MATCH($C479,Customers!$A$6:$A$205,0))),Setup!$B$26))</f>
        <v/>
      </c>
      <c r="F479" s="41" t="str">
        <f aca="false">IF(OR($A479="",$B479=""),"",$B479+$E479)</f>
        <v/>
      </c>
      <c r="G479" s="38" t="str">
        <f aca="false">IF($A479="","",SUMIFS('Line Items'!$E$6:$E$1505,'Line Items'!$A$6:$A$1505,$A479))</f>
        <v/>
      </c>
      <c r="H479" s="42"/>
      <c r="I479" s="38" t="str">
        <f aca="false">IF($A479="","",ROUND((G479-N(H479))*Setup!$B$28,2))</f>
        <v/>
      </c>
      <c r="J479" s="38" t="str">
        <f aca="false">IF($A479="","",G479-N(H479)+I479)</f>
        <v/>
      </c>
      <c r="K479" s="38" t="str">
        <f aca="false">IF($A479="","",SUMIFS(Payments!$G$6:$G$1005,Payments!$C$6:$C$1005,$A479))</f>
        <v/>
      </c>
      <c r="L479" s="38" t="str">
        <f aca="false">IF($A479="","",ROUND(J479-K479,2))</f>
        <v/>
      </c>
      <c r="M479" s="39" t="str">
        <f aca="true">IF($A479="","",IF(OR(L479&lt;=0,F479=""),0,MAX(0,TODAY()-F479)))</f>
        <v/>
      </c>
      <c r="N479" s="8" t="str">
        <f aca="false">IF($A479="","",IF(J479&lt;=0,"Draft",IF(L479&lt;=0,"Paid",IF(M479&gt;0,"Overdue",IF(K479&gt;0,"Part-Paid","Unpaid")))))</f>
        <v/>
      </c>
      <c r="O479" s="7"/>
    </row>
    <row r="480" customFormat="false" ht="15" hidden="false" customHeight="false" outlineLevel="0" collapsed="false">
      <c r="A480" s="7"/>
      <c r="B480" s="40"/>
      <c r="C480" s="7"/>
      <c r="D480" s="8" t="str">
        <f aca="false">IF($A480="","",IFERROR(INDEX(Customers!$B$6:$B$205,MATCH($C480,Customers!$A$6:$A$205,0)),"Unknown customer"))</f>
        <v/>
      </c>
      <c r="E480" s="39" t="str">
        <f aca="false">IF($A480="","",IFERROR(IF(INDEX(Customers!$G$6:$G$205,MATCH($C480,Customers!$A$6:$A$205,0))="",Setup!$B$26,INDEX(Customers!$G$6:$G$205,MATCH($C480,Customers!$A$6:$A$205,0))),Setup!$B$26))</f>
        <v/>
      </c>
      <c r="F480" s="41" t="str">
        <f aca="false">IF(OR($A480="",$B480=""),"",$B480+$E480)</f>
        <v/>
      </c>
      <c r="G480" s="38" t="str">
        <f aca="false">IF($A480="","",SUMIFS('Line Items'!$E$6:$E$1505,'Line Items'!$A$6:$A$1505,$A480))</f>
        <v/>
      </c>
      <c r="H480" s="42"/>
      <c r="I480" s="38" t="str">
        <f aca="false">IF($A480="","",ROUND((G480-N(H480))*Setup!$B$28,2))</f>
        <v/>
      </c>
      <c r="J480" s="38" t="str">
        <f aca="false">IF($A480="","",G480-N(H480)+I480)</f>
        <v/>
      </c>
      <c r="K480" s="38" t="str">
        <f aca="false">IF($A480="","",SUMIFS(Payments!$G$6:$G$1005,Payments!$C$6:$C$1005,$A480))</f>
        <v/>
      </c>
      <c r="L480" s="38" t="str">
        <f aca="false">IF($A480="","",ROUND(J480-K480,2))</f>
        <v/>
      </c>
      <c r="M480" s="39" t="str">
        <f aca="true">IF($A480="","",IF(OR(L480&lt;=0,F480=""),0,MAX(0,TODAY()-F480)))</f>
        <v/>
      </c>
      <c r="N480" s="8" t="str">
        <f aca="false">IF($A480="","",IF(J480&lt;=0,"Draft",IF(L480&lt;=0,"Paid",IF(M480&gt;0,"Overdue",IF(K480&gt;0,"Part-Paid","Unpaid")))))</f>
        <v/>
      </c>
      <c r="O480" s="7"/>
    </row>
    <row r="481" customFormat="false" ht="15" hidden="false" customHeight="false" outlineLevel="0" collapsed="false">
      <c r="A481" s="7"/>
      <c r="B481" s="40"/>
      <c r="C481" s="7"/>
      <c r="D481" s="8" t="str">
        <f aca="false">IF($A481="","",IFERROR(INDEX(Customers!$B$6:$B$205,MATCH($C481,Customers!$A$6:$A$205,0)),"Unknown customer"))</f>
        <v/>
      </c>
      <c r="E481" s="39" t="str">
        <f aca="false">IF($A481="","",IFERROR(IF(INDEX(Customers!$G$6:$G$205,MATCH($C481,Customers!$A$6:$A$205,0))="",Setup!$B$26,INDEX(Customers!$G$6:$G$205,MATCH($C481,Customers!$A$6:$A$205,0))),Setup!$B$26))</f>
        <v/>
      </c>
      <c r="F481" s="41" t="str">
        <f aca="false">IF(OR($A481="",$B481=""),"",$B481+$E481)</f>
        <v/>
      </c>
      <c r="G481" s="38" t="str">
        <f aca="false">IF($A481="","",SUMIFS('Line Items'!$E$6:$E$1505,'Line Items'!$A$6:$A$1505,$A481))</f>
        <v/>
      </c>
      <c r="H481" s="42"/>
      <c r="I481" s="38" t="str">
        <f aca="false">IF($A481="","",ROUND((G481-N(H481))*Setup!$B$28,2))</f>
        <v/>
      </c>
      <c r="J481" s="38" t="str">
        <f aca="false">IF($A481="","",G481-N(H481)+I481)</f>
        <v/>
      </c>
      <c r="K481" s="38" t="str">
        <f aca="false">IF($A481="","",SUMIFS(Payments!$G$6:$G$1005,Payments!$C$6:$C$1005,$A481))</f>
        <v/>
      </c>
      <c r="L481" s="38" t="str">
        <f aca="false">IF($A481="","",ROUND(J481-K481,2))</f>
        <v/>
      </c>
      <c r="M481" s="39" t="str">
        <f aca="true">IF($A481="","",IF(OR(L481&lt;=0,F481=""),0,MAX(0,TODAY()-F481)))</f>
        <v/>
      </c>
      <c r="N481" s="8" t="str">
        <f aca="false">IF($A481="","",IF(J481&lt;=0,"Draft",IF(L481&lt;=0,"Paid",IF(M481&gt;0,"Overdue",IF(K481&gt;0,"Part-Paid","Unpaid")))))</f>
        <v/>
      </c>
      <c r="O481" s="7"/>
    </row>
    <row r="482" customFormat="false" ht="15" hidden="false" customHeight="false" outlineLevel="0" collapsed="false">
      <c r="A482" s="7"/>
      <c r="B482" s="40"/>
      <c r="C482" s="7"/>
      <c r="D482" s="8" t="str">
        <f aca="false">IF($A482="","",IFERROR(INDEX(Customers!$B$6:$B$205,MATCH($C482,Customers!$A$6:$A$205,0)),"Unknown customer"))</f>
        <v/>
      </c>
      <c r="E482" s="39" t="str">
        <f aca="false">IF($A482="","",IFERROR(IF(INDEX(Customers!$G$6:$G$205,MATCH($C482,Customers!$A$6:$A$205,0))="",Setup!$B$26,INDEX(Customers!$G$6:$G$205,MATCH($C482,Customers!$A$6:$A$205,0))),Setup!$B$26))</f>
        <v/>
      </c>
      <c r="F482" s="41" t="str">
        <f aca="false">IF(OR($A482="",$B482=""),"",$B482+$E482)</f>
        <v/>
      </c>
      <c r="G482" s="38" t="str">
        <f aca="false">IF($A482="","",SUMIFS('Line Items'!$E$6:$E$1505,'Line Items'!$A$6:$A$1505,$A482))</f>
        <v/>
      </c>
      <c r="H482" s="42"/>
      <c r="I482" s="38" t="str">
        <f aca="false">IF($A482="","",ROUND((G482-N(H482))*Setup!$B$28,2))</f>
        <v/>
      </c>
      <c r="J482" s="38" t="str">
        <f aca="false">IF($A482="","",G482-N(H482)+I482)</f>
        <v/>
      </c>
      <c r="K482" s="38" t="str">
        <f aca="false">IF($A482="","",SUMIFS(Payments!$G$6:$G$1005,Payments!$C$6:$C$1005,$A482))</f>
        <v/>
      </c>
      <c r="L482" s="38" t="str">
        <f aca="false">IF($A482="","",ROUND(J482-K482,2))</f>
        <v/>
      </c>
      <c r="M482" s="39" t="str">
        <f aca="true">IF($A482="","",IF(OR(L482&lt;=0,F482=""),0,MAX(0,TODAY()-F482)))</f>
        <v/>
      </c>
      <c r="N482" s="8" t="str">
        <f aca="false">IF($A482="","",IF(J482&lt;=0,"Draft",IF(L482&lt;=0,"Paid",IF(M482&gt;0,"Overdue",IF(K482&gt;0,"Part-Paid","Unpaid")))))</f>
        <v/>
      </c>
      <c r="O482" s="7"/>
    </row>
    <row r="483" customFormat="false" ht="15" hidden="false" customHeight="false" outlineLevel="0" collapsed="false">
      <c r="A483" s="7"/>
      <c r="B483" s="40"/>
      <c r="C483" s="7"/>
      <c r="D483" s="8" t="str">
        <f aca="false">IF($A483="","",IFERROR(INDEX(Customers!$B$6:$B$205,MATCH($C483,Customers!$A$6:$A$205,0)),"Unknown customer"))</f>
        <v/>
      </c>
      <c r="E483" s="39" t="str">
        <f aca="false">IF($A483="","",IFERROR(IF(INDEX(Customers!$G$6:$G$205,MATCH($C483,Customers!$A$6:$A$205,0))="",Setup!$B$26,INDEX(Customers!$G$6:$G$205,MATCH($C483,Customers!$A$6:$A$205,0))),Setup!$B$26))</f>
        <v/>
      </c>
      <c r="F483" s="41" t="str">
        <f aca="false">IF(OR($A483="",$B483=""),"",$B483+$E483)</f>
        <v/>
      </c>
      <c r="G483" s="38" t="str">
        <f aca="false">IF($A483="","",SUMIFS('Line Items'!$E$6:$E$1505,'Line Items'!$A$6:$A$1505,$A483))</f>
        <v/>
      </c>
      <c r="H483" s="42"/>
      <c r="I483" s="38" t="str">
        <f aca="false">IF($A483="","",ROUND((G483-N(H483))*Setup!$B$28,2))</f>
        <v/>
      </c>
      <c r="J483" s="38" t="str">
        <f aca="false">IF($A483="","",G483-N(H483)+I483)</f>
        <v/>
      </c>
      <c r="K483" s="38" t="str">
        <f aca="false">IF($A483="","",SUMIFS(Payments!$G$6:$G$1005,Payments!$C$6:$C$1005,$A483))</f>
        <v/>
      </c>
      <c r="L483" s="38" t="str">
        <f aca="false">IF($A483="","",ROUND(J483-K483,2))</f>
        <v/>
      </c>
      <c r="M483" s="39" t="str">
        <f aca="true">IF($A483="","",IF(OR(L483&lt;=0,F483=""),0,MAX(0,TODAY()-F483)))</f>
        <v/>
      </c>
      <c r="N483" s="8" t="str">
        <f aca="false">IF($A483="","",IF(J483&lt;=0,"Draft",IF(L483&lt;=0,"Paid",IF(M483&gt;0,"Overdue",IF(K483&gt;0,"Part-Paid","Unpaid")))))</f>
        <v/>
      </c>
      <c r="O483" s="7"/>
    </row>
    <row r="484" customFormat="false" ht="15" hidden="false" customHeight="false" outlineLevel="0" collapsed="false">
      <c r="A484" s="7"/>
      <c r="B484" s="40"/>
      <c r="C484" s="7"/>
      <c r="D484" s="8" t="str">
        <f aca="false">IF($A484="","",IFERROR(INDEX(Customers!$B$6:$B$205,MATCH($C484,Customers!$A$6:$A$205,0)),"Unknown customer"))</f>
        <v/>
      </c>
      <c r="E484" s="39" t="str">
        <f aca="false">IF($A484="","",IFERROR(IF(INDEX(Customers!$G$6:$G$205,MATCH($C484,Customers!$A$6:$A$205,0))="",Setup!$B$26,INDEX(Customers!$G$6:$G$205,MATCH($C484,Customers!$A$6:$A$205,0))),Setup!$B$26))</f>
        <v/>
      </c>
      <c r="F484" s="41" t="str">
        <f aca="false">IF(OR($A484="",$B484=""),"",$B484+$E484)</f>
        <v/>
      </c>
      <c r="G484" s="38" t="str">
        <f aca="false">IF($A484="","",SUMIFS('Line Items'!$E$6:$E$1505,'Line Items'!$A$6:$A$1505,$A484))</f>
        <v/>
      </c>
      <c r="H484" s="42"/>
      <c r="I484" s="38" t="str">
        <f aca="false">IF($A484="","",ROUND((G484-N(H484))*Setup!$B$28,2))</f>
        <v/>
      </c>
      <c r="J484" s="38" t="str">
        <f aca="false">IF($A484="","",G484-N(H484)+I484)</f>
        <v/>
      </c>
      <c r="K484" s="38" t="str">
        <f aca="false">IF($A484="","",SUMIFS(Payments!$G$6:$G$1005,Payments!$C$6:$C$1005,$A484))</f>
        <v/>
      </c>
      <c r="L484" s="38" t="str">
        <f aca="false">IF($A484="","",ROUND(J484-K484,2))</f>
        <v/>
      </c>
      <c r="M484" s="39" t="str">
        <f aca="true">IF($A484="","",IF(OR(L484&lt;=0,F484=""),0,MAX(0,TODAY()-F484)))</f>
        <v/>
      </c>
      <c r="N484" s="8" t="str">
        <f aca="false">IF($A484="","",IF(J484&lt;=0,"Draft",IF(L484&lt;=0,"Paid",IF(M484&gt;0,"Overdue",IF(K484&gt;0,"Part-Paid","Unpaid")))))</f>
        <v/>
      </c>
      <c r="O484" s="7"/>
    </row>
    <row r="485" customFormat="false" ht="15" hidden="false" customHeight="false" outlineLevel="0" collapsed="false">
      <c r="A485" s="7"/>
      <c r="B485" s="40"/>
      <c r="C485" s="7"/>
      <c r="D485" s="8" t="str">
        <f aca="false">IF($A485="","",IFERROR(INDEX(Customers!$B$6:$B$205,MATCH($C485,Customers!$A$6:$A$205,0)),"Unknown customer"))</f>
        <v/>
      </c>
      <c r="E485" s="39" t="str">
        <f aca="false">IF($A485="","",IFERROR(IF(INDEX(Customers!$G$6:$G$205,MATCH($C485,Customers!$A$6:$A$205,0))="",Setup!$B$26,INDEX(Customers!$G$6:$G$205,MATCH($C485,Customers!$A$6:$A$205,0))),Setup!$B$26))</f>
        <v/>
      </c>
      <c r="F485" s="41" t="str">
        <f aca="false">IF(OR($A485="",$B485=""),"",$B485+$E485)</f>
        <v/>
      </c>
      <c r="G485" s="38" t="str">
        <f aca="false">IF($A485="","",SUMIFS('Line Items'!$E$6:$E$1505,'Line Items'!$A$6:$A$1505,$A485))</f>
        <v/>
      </c>
      <c r="H485" s="42"/>
      <c r="I485" s="38" t="str">
        <f aca="false">IF($A485="","",ROUND((G485-N(H485))*Setup!$B$28,2))</f>
        <v/>
      </c>
      <c r="J485" s="38" t="str">
        <f aca="false">IF($A485="","",G485-N(H485)+I485)</f>
        <v/>
      </c>
      <c r="K485" s="38" t="str">
        <f aca="false">IF($A485="","",SUMIFS(Payments!$G$6:$G$1005,Payments!$C$6:$C$1005,$A485))</f>
        <v/>
      </c>
      <c r="L485" s="38" t="str">
        <f aca="false">IF($A485="","",ROUND(J485-K485,2))</f>
        <v/>
      </c>
      <c r="M485" s="39" t="str">
        <f aca="true">IF($A485="","",IF(OR(L485&lt;=0,F485=""),0,MAX(0,TODAY()-F485)))</f>
        <v/>
      </c>
      <c r="N485" s="8" t="str">
        <f aca="false">IF($A485="","",IF(J485&lt;=0,"Draft",IF(L485&lt;=0,"Paid",IF(M485&gt;0,"Overdue",IF(K485&gt;0,"Part-Paid","Unpaid")))))</f>
        <v/>
      </c>
      <c r="O485" s="7"/>
    </row>
    <row r="486" customFormat="false" ht="15" hidden="false" customHeight="false" outlineLevel="0" collapsed="false">
      <c r="A486" s="7"/>
      <c r="B486" s="40"/>
      <c r="C486" s="7"/>
      <c r="D486" s="8" t="str">
        <f aca="false">IF($A486="","",IFERROR(INDEX(Customers!$B$6:$B$205,MATCH($C486,Customers!$A$6:$A$205,0)),"Unknown customer"))</f>
        <v/>
      </c>
      <c r="E486" s="39" t="str">
        <f aca="false">IF($A486="","",IFERROR(IF(INDEX(Customers!$G$6:$G$205,MATCH($C486,Customers!$A$6:$A$205,0))="",Setup!$B$26,INDEX(Customers!$G$6:$G$205,MATCH($C486,Customers!$A$6:$A$205,0))),Setup!$B$26))</f>
        <v/>
      </c>
      <c r="F486" s="41" t="str">
        <f aca="false">IF(OR($A486="",$B486=""),"",$B486+$E486)</f>
        <v/>
      </c>
      <c r="G486" s="38" t="str">
        <f aca="false">IF($A486="","",SUMIFS('Line Items'!$E$6:$E$1505,'Line Items'!$A$6:$A$1505,$A486))</f>
        <v/>
      </c>
      <c r="H486" s="42"/>
      <c r="I486" s="38" t="str">
        <f aca="false">IF($A486="","",ROUND((G486-N(H486))*Setup!$B$28,2))</f>
        <v/>
      </c>
      <c r="J486" s="38" t="str">
        <f aca="false">IF($A486="","",G486-N(H486)+I486)</f>
        <v/>
      </c>
      <c r="K486" s="38" t="str">
        <f aca="false">IF($A486="","",SUMIFS(Payments!$G$6:$G$1005,Payments!$C$6:$C$1005,$A486))</f>
        <v/>
      </c>
      <c r="L486" s="38" t="str">
        <f aca="false">IF($A486="","",ROUND(J486-K486,2))</f>
        <v/>
      </c>
      <c r="M486" s="39" t="str">
        <f aca="true">IF($A486="","",IF(OR(L486&lt;=0,F486=""),0,MAX(0,TODAY()-F486)))</f>
        <v/>
      </c>
      <c r="N486" s="8" t="str">
        <f aca="false">IF($A486="","",IF(J486&lt;=0,"Draft",IF(L486&lt;=0,"Paid",IF(M486&gt;0,"Overdue",IF(K486&gt;0,"Part-Paid","Unpaid")))))</f>
        <v/>
      </c>
      <c r="O486" s="7"/>
    </row>
    <row r="487" customFormat="false" ht="15" hidden="false" customHeight="false" outlineLevel="0" collapsed="false">
      <c r="A487" s="7"/>
      <c r="B487" s="40"/>
      <c r="C487" s="7"/>
      <c r="D487" s="8" t="str">
        <f aca="false">IF($A487="","",IFERROR(INDEX(Customers!$B$6:$B$205,MATCH($C487,Customers!$A$6:$A$205,0)),"Unknown customer"))</f>
        <v/>
      </c>
      <c r="E487" s="39" t="str">
        <f aca="false">IF($A487="","",IFERROR(IF(INDEX(Customers!$G$6:$G$205,MATCH($C487,Customers!$A$6:$A$205,0))="",Setup!$B$26,INDEX(Customers!$G$6:$G$205,MATCH($C487,Customers!$A$6:$A$205,0))),Setup!$B$26))</f>
        <v/>
      </c>
      <c r="F487" s="41" t="str">
        <f aca="false">IF(OR($A487="",$B487=""),"",$B487+$E487)</f>
        <v/>
      </c>
      <c r="G487" s="38" t="str">
        <f aca="false">IF($A487="","",SUMIFS('Line Items'!$E$6:$E$1505,'Line Items'!$A$6:$A$1505,$A487))</f>
        <v/>
      </c>
      <c r="H487" s="42"/>
      <c r="I487" s="38" t="str">
        <f aca="false">IF($A487="","",ROUND((G487-N(H487))*Setup!$B$28,2))</f>
        <v/>
      </c>
      <c r="J487" s="38" t="str">
        <f aca="false">IF($A487="","",G487-N(H487)+I487)</f>
        <v/>
      </c>
      <c r="K487" s="38" t="str">
        <f aca="false">IF($A487="","",SUMIFS(Payments!$G$6:$G$1005,Payments!$C$6:$C$1005,$A487))</f>
        <v/>
      </c>
      <c r="L487" s="38" t="str">
        <f aca="false">IF($A487="","",ROUND(J487-K487,2))</f>
        <v/>
      </c>
      <c r="M487" s="39" t="str">
        <f aca="true">IF($A487="","",IF(OR(L487&lt;=0,F487=""),0,MAX(0,TODAY()-F487)))</f>
        <v/>
      </c>
      <c r="N487" s="8" t="str">
        <f aca="false">IF($A487="","",IF(J487&lt;=0,"Draft",IF(L487&lt;=0,"Paid",IF(M487&gt;0,"Overdue",IF(K487&gt;0,"Part-Paid","Unpaid")))))</f>
        <v/>
      </c>
      <c r="O487" s="7"/>
    </row>
    <row r="488" customFormat="false" ht="15" hidden="false" customHeight="false" outlineLevel="0" collapsed="false">
      <c r="A488" s="7"/>
      <c r="B488" s="40"/>
      <c r="C488" s="7"/>
      <c r="D488" s="8" t="str">
        <f aca="false">IF($A488="","",IFERROR(INDEX(Customers!$B$6:$B$205,MATCH($C488,Customers!$A$6:$A$205,0)),"Unknown customer"))</f>
        <v/>
      </c>
      <c r="E488" s="39" t="str">
        <f aca="false">IF($A488="","",IFERROR(IF(INDEX(Customers!$G$6:$G$205,MATCH($C488,Customers!$A$6:$A$205,0))="",Setup!$B$26,INDEX(Customers!$G$6:$G$205,MATCH($C488,Customers!$A$6:$A$205,0))),Setup!$B$26))</f>
        <v/>
      </c>
      <c r="F488" s="41" t="str">
        <f aca="false">IF(OR($A488="",$B488=""),"",$B488+$E488)</f>
        <v/>
      </c>
      <c r="G488" s="38" t="str">
        <f aca="false">IF($A488="","",SUMIFS('Line Items'!$E$6:$E$1505,'Line Items'!$A$6:$A$1505,$A488))</f>
        <v/>
      </c>
      <c r="H488" s="42"/>
      <c r="I488" s="38" t="str">
        <f aca="false">IF($A488="","",ROUND((G488-N(H488))*Setup!$B$28,2))</f>
        <v/>
      </c>
      <c r="J488" s="38" t="str">
        <f aca="false">IF($A488="","",G488-N(H488)+I488)</f>
        <v/>
      </c>
      <c r="K488" s="38" t="str">
        <f aca="false">IF($A488="","",SUMIFS(Payments!$G$6:$G$1005,Payments!$C$6:$C$1005,$A488))</f>
        <v/>
      </c>
      <c r="L488" s="38" t="str">
        <f aca="false">IF($A488="","",ROUND(J488-K488,2))</f>
        <v/>
      </c>
      <c r="M488" s="39" t="str">
        <f aca="true">IF($A488="","",IF(OR(L488&lt;=0,F488=""),0,MAX(0,TODAY()-F488)))</f>
        <v/>
      </c>
      <c r="N488" s="8" t="str">
        <f aca="false">IF($A488="","",IF(J488&lt;=0,"Draft",IF(L488&lt;=0,"Paid",IF(M488&gt;0,"Overdue",IF(K488&gt;0,"Part-Paid","Unpaid")))))</f>
        <v/>
      </c>
      <c r="O488" s="7"/>
    </row>
    <row r="489" customFormat="false" ht="15" hidden="false" customHeight="false" outlineLevel="0" collapsed="false">
      <c r="A489" s="7"/>
      <c r="B489" s="40"/>
      <c r="C489" s="7"/>
      <c r="D489" s="8" t="str">
        <f aca="false">IF($A489="","",IFERROR(INDEX(Customers!$B$6:$B$205,MATCH($C489,Customers!$A$6:$A$205,0)),"Unknown customer"))</f>
        <v/>
      </c>
      <c r="E489" s="39" t="str">
        <f aca="false">IF($A489="","",IFERROR(IF(INDEX(Customers!$G$6:$G$205,MATCH($C489,Customers!$A$6:$A$205,0))="",Setup!$B$26,INDEX(Customers!$G$6:$G$205,MATCH($C489,Customers!$A$6:$A$205,0))),Setup!$B$26))</f>
        <v/>
      </c>
      <c r="F489" s="41" t="str">
        <f aca="false">IF(OR($A489="",$B489=""),"",$B489+$E489)</f>
        <v/>
      </c>
      <c r="G489" s="38" t="str">
        <f aca="false">IF($A489="","",SUMIFS('Line Items'!$E$6:$E$1505,'Line Items'!$A$6:$A$1505,$A489))</f>
        <v/>
      </c>
      <c r="H489" s="42"/>
      <c r="I489" s="38" t="str">
        <f aca="false">IF($A489="","",ROUND((G489-N(H489))*Setup!$B$28,2))</f>
        <v/>
      </c>
      <c r="J489" s="38" t="str">
        <f aca="false">IF($A489="","",G489-N(H489)+I489)</f>
        <v/>
      </c>
      <c r="K489" s="38" t="str">
        <f aca="false">IF($A489="","",SUMIFS(Payments!$G$6:$G$1005,Payments!$C$6:$C$1005,$A489))</f>
        <v/>
      </c>
      <c r="L489" s="38" t="str">
        <f aca="false">IF($A489="","",ROUND(J489-K489,2))</f>
        <v/>
      </c>
      <c r="M489" s="39" t="str">
        <f aca="true">IF($A489="","",IF(OR(L489&lt;=0,F489=""),0,MAX(0,TODAY()-F489)))</f>
        <v/>
      </c>
      <c r="N489" s="8" t="str">
        <f aca="false">IF($A489="","",IF(J489&lt;=0,"Draft",IF(L489&lt;=0,"Paid",IF(M489&gt;0,"Overdue",IF(K489&gt;0,"Part-Paid","Unpaid")))))</f>
        <v/>
      </c>
      <c r="O489" s="7"/>
    </row>
    <row r="490" customFormat="false" ht="15" hidden="false" customHeight="false" outlineLevel="0" collapsed="false">
      <c r="A490" s="7"/>
      <c r="B490" s="40"/>
      <c r="C490" s="7"/>
      <c r="D490" s="8" t="str">
        <f aca="false">IF($A490="","",IFERROR(INDEX(Customers!$B$6:$B$205,MATCH($C490,Customers!$A$6:$A$205,0)),"Unknown customer"))</f>
        <v/>
      </c>
      <c r="E490" s="39" t="str">
        <f aca="false">IF($A490="","",IFERROR(IF(INDEX(Customers!$G$6:$G$205,MATCH($C490,Customers!$A$6:$A$205,0))="",Setup!$B$26,INDEX(Customers!$G$6:$G$205,MATCH($C490,Customers!$A$6:$A$205,0))),Setup!$B$26))</f>
        <v/>
      </c>
      <c r="F490" s="41" t="str">
        <f aca="false">IF(OR($A490="",$B490=""),"",$B490+$E490)</f>
        <v/>
      </c>
      <c r="G490" s="38" t="str">
        <f aca="false">IF($A490="","",SUMIFS('Line Items'!$E$6:$E$1505,'Line Items'!$A$6:$A$1505,$A490))</f>
        <v/>
      </c>
      <c r="H490" s="42"/>
      <c r="I490" s="38" t="str">
        <f aca="false">IF($A490="","",ROUND((G490-N(H490))*Setup!$B$28,2))</f>
        <v/>
      </c>
      <c r="J490" s="38" t="str">
        <f aca="false">IF($A490="","",G490-N(H490)+I490)</f>
        <v/>
      </c>
      <c r="K490" s="38" t="str">
        <f aca="false">IF($A490="","",SUMIFS(Payments!$G$6:$G$1005,Payments!$C$6:$C$1005,$A490))</f>
        <v/>
      </c>
      <c r="L490" s="38" t="str">
        <f aca="false">IF($A490="","",ROUND(J490-K490,2))</f>
        <v/>
      </c>
      <c r="M490" s="39" t="str">
        <f aca="true">IF($A490="","",IF(OR(L490&lt;=0,F490=""),0,MAX(0,TODAY()-F490)))</f>
        <v/>
      </c>
      <c r="N490" s="8" t="str">
        <f aca="false">IF($A490="","",IF(J490&lt;=0,"Draft",IF(L490&lt;=0,"Paid",IF(M490&gt;0,"Overdue",IF(K490&gt;0,"Part-Paid","Unpaid")))))</f>
        <v/>
      </c>
      <c r="O490" s="7"/>
    </row>
    <row r="491" customFormat="false" ht="15" hidden="false" customHeight="false" outlineLevel="0" collapsed="false">
      <c r="A491" s="7"/>
      <c r="B491" s="40"/>
      <c r="C491" s="7"/>
      <c r="D491" s="8" t="str">
        <f aca="false">IF($A491="","",IFERROR(INDEX(Customers!$B$6:$B$205,MATCH($C491,Customers!$A$6:$A$205,0)),"Unknown customer"))</f>
        <v/>
      </c>
      <c r="E491" s="39" t="str">
        <f aca="false">IF($A491="","",IFERROR(IF(INDEX(Customers!$G$6:$G$205,MATCH($C491,Customers!$A$6:$A$205,0))="",Setup!$B$26,INDEX(Customers!$G$6:$G$205,MATCH($C491,Customers!$A$6:$A$205,0))),Setup!$B$26))</f>
        <v/>
      </c>
      <c r="F491" s="41" t="str">
        <f aca="false">IF(OR($A491="",$B491=""),"",$B491+$E491)</f>
        <v/>
      </c>
      <c r="G491" s="38" t="str">
        <f aca="false">IF($A491="","",SUMIFS('Line Items'!$E$6:$E$1505,'Line Items'!$A$6:$A$1505,$A491))</f>
        <v/>
      </c>
      <c r="H491" s="42"/>
      <c r="I491" s="38" t="str">
        <f aca="false">IF($A491="","",ROUND((G491-N(H491))*Setup!$B$28,2))</f>
        <v/>
      </c>
      <c r="J491" s="38" t="str">
        <f aca="false">IF($A491="","",G491-N(H491)+I491)</f>
        <v/>
      </c>
      <c r="K491" s="38" t="str">
        <f aca="false">IF($A491="","",SUMIFS(Payments!$G$6:$G$1005,Payments!$C$6:$C$1005,$A491))</f>
        <v/>
      </c>
      <c r="L491" s="38" t="str">
        <f aca="false">IF($A491="","",ROUND(J491-K491,2))</f>
        <v/>
      </c>
      <c r="M491" s="39" t="str">
        <f aca="true">IF($A491="","",IF(OR(L491&lt;=0,F491=""),0,MAX(0,TODAY()-F491)))</f>
        <v/>
      </c>
      <c r="N491" s="8" t="str">
        <f aca="false">IF($A491="","",IF(J491&lt;=0,"Draft",IF(L491&lt;=0,"Paid",IF(M491&gt;0,"Overdue",IF(K491&gt;0,"Part-Paid","Unpaid")))))</f>
        <v/>
      </c>
      <c r="O491" s="7"/>
    </row>
    <row r="492" customFormat="false" ht="15" hidden="false" customHeight="false" outlineLevel="0" collapsed="false">
      <c r="A492" s="7"/>
      <c r="B492" s="40"/>
      <c r="C492" s="7"/>
      <c r="D492" s="8" t="str">
        <f aca="false">IF($A492="","",IFERROR(INDEX(Customers!$B$6:$B$205,MATCH($C492,Customers!$A$6:$A$205,0)),"Unknown customer"))</f>
        <v/>
      </c>
      <c r="E492" s="39" t="str">
        <f aca="false">IF($A492="","",IFERROR(IF(INDEX(Customers!$G$6:$G$205,MATCH($C492,Customers!$A$6:$A$205,0))="",Setup!$B$26,INDEX(Customers!$G$6:$G$205,MATCH($C492,Customers!$A$6:$A$205,0))),Setup!$B$26))</f>
        <v/>
      </c>
      <c r="F492" s="41" t="str">
        <f aca="false">IF(OR($A492="",$B492=""),"",$B492+$E492)</f>
        <v/>
      </c>
      <c r="G492" s="38" t="str">
        <f aca="false">IF($A492="","",SUMIFS('Line Items'!$E$6:$E$1505,'Line Items'!$A$6:$A$1505,$A492))</f>
        <v/>
      </c>
      <c r="H492" s="42"/>
      <c r="I492" s="38" t="str">
        <f aca="false">IF($A492="","",ROUND((G492-N(H492))*Setup!$B$28,2))</f>
        <v/>
      </c>
      <c r="J492" s="38" t="str">
        <f aca="false">IF($A492="","",G492-N(H492)+I492)</f>
        <v/>
      </c>
      <c r="K492" s="38" t="str">
        <f aca="false">IF($A492="","",SUMIFS(Payments!$G$6:$G$1005,Payments!$C$6:$C$1005,$A492))</f>
        <v/>
      </c>
      <c r="L492" s="38" t="str">
        <f aca="false">IF($A492="","",ROUND(J492-K492,2))</f>
        <v/>
      </c>
      <c r="M492" s="39" t="str">
        <f aca="true">IF($A492="","",IF(OR(L492&lt;=0,F492=""),0,MAX(0,TODAY()-F492)))</f>
        <v/>
      </c>
      <c r="N492" s="8" t="str">
        <f aca="false">IF($A492="","",IF(J492&lt;=0,"Draft",IF(L492&lt;=0,"Paid",IF(M492&gt;0,"Overdue",IF(K492&gt;0,"Part-Paid","Unpaid")))))</f>
        <v/>
      </c>
      <c r="O492" s="7"/>
    </row>
    <row r="493" customFormat="false" ht="15" hidden="false" customHeight="false" outlineLevel="0" collapsed="false">
      <c r="A493" s="7"/>
      <c r="B493" s="40"/>
      <c r="C493" s="7"/>
      <c r="D493" s="8" t="str">
        <f aca="false">IF($A493="","",IFERROR(INDEX(Customers!$B$6:$B$205,MATCH($C493,Customers!$A$6:$A$205,0)),"Unknown customer"))</f>
        <v/>
      </c>
      <c r="E493" s="39" t="str">
        <f aca="false">IF($A493="","",IFERROR(IF(INDEX(Customers!$G$6:$G$205,MATCH($C493,Customers!$A$6:$A$205,0))="",Setup!$B$26,INDEX(Customers!$G$6:$G$205,MATCH($C493,Customers!$A$6:$A$205,0))),Setup!$B$26))</f>
        <v/>
      </c>
      <c r="F493" s="41" t="str">
        <f aca="false">IF(OR($A493="",$B493=""),"",$B493+$E493)</f>
        <v/>
      </c>
      <c r="G493" s="38" t="str">
        <f aca="false">IF($A493="","",SUMIFS('Line Items'!$E$6:$E$1505,'Line Items'!$A$6:$A$1505,$A493))</f>
        <v/>
      </c>
      <c r="H493" s="42"/>
      <c r="I493" s="38" t="str">
        <f aca="false">IF($A493="","",ROUND((G493-N(H493))*Setup!$B$28,2))</f>
        <v/>
      </c>
      <c r="J493" s="38" t="str">
        <f aca="false">IF($A493="","",G493-N(H493)+I493)</f>
        <v/>
      </c>
      <c r="K493" s="38" t="str">
        <f aca="false">IF($A493="","",SUMIFS(Payments!$G$6:$G$1005,Payments!$C$6:$C$1005,$A493))</f>
        <v/>
      </c>
      <c r="L493" s="38" t="str">
        <f aca="false">IF($A493="","",ROUND(J493-K493,2))</f>
        <v/>
      </c>
      <c r="M493" s="39" t="str">
        <f aca="true">IF($A493="","",IF(OR(L493&lt;=0,F493=""),0,MAX(0,TODAY()-F493)))</f>
        <v/>
      </c>
      <c r="N493" s="8" t="str">
        <f aca="false">IF($A493="","",IF(J493&lt;=0,"Draft",IF(L493&lt;=0,"Paid",IF(M493&gt;0,"Overdue",IF(K493&gt;0,"Part-Paid","Unpaid")))))</f>
        <v/>
      </c>
      <c r="O493" s="7"/>
    </row>
    <row r="494" customFormat="false" ht="15" hidden="false" customHeight="false" outlineLevel="0" collapsed="false">
      <c r="A494" s="7"/>
      <c r="B494" s="40"/>
      <c r="C494" s="7"/>
      <c r="D494" s="8" t="str">
        <f aca="false">IF($A494="","",IFERROR(INDEX(Customers!$B$6:$B$205,MATCH($C494,Customers!$A$6:$A$205,0)),"Unknown customer"))</f>
        <v/>
      </c>
      <c r="E494" s="39" t="str">
        <f aca="false">IF($A494="","",IFERROR(IF(INDEX(Customers!$G$6:$G$205,MATCH($C494,Customers!$A$6:$A$205,0))="",Setup!$B$26,INDEX(Customers!$G$6:$G$205,MATCH($C494,Customers!$A$6:$A$205,0))),Setup!$B$26))</f>
        <v/>
      </c>
      <c r="F494" s="41" t="str">
        <f aca="false">IF(OR($A494="",$B494=""),"",$B494+$E494)</f>
        <v/>
      </c>
      <c r="G494" s="38" t="str">
        <f aca="false">IF($A494="","",SUMIFS('Line Items'!$E$6:$E$1505,'Line Items'!$A$6:$A$1505,$A494))</f>
        <v/>
      </c>
      <c r="H494" s="42"/>
      <c r="I494" s="38" t="str">
        <f aca="false">IF($A494="","",ROUND((G494-N(H494))*Setup!$B$28,2))</f>
        <v/>
      </c>
      <c r="J494" s="38" t="str">
        <f aca="false">IF($A494="","",G494-N(H494)+I494)</f>
        <v/>
      </c>
      <c r="K494" s="38" t="str">
        <f aca="false">IF($A494="","",SUMIFS(Payments!$G$6:$G$1005,Payments!$C$6:$C$1005,$A494))</f>
        <v/>
      </c>
      <c r="L494" s="38" t="str">
        <f aca="false">IF($A494="","",ROUND(J494-K494,2))</f>
        <v/>
      </c>
      <c r="M494" s="39" t="str">
        <f aca="true">IF($A494="","",IF(OR(L494&lt;=0,F494=""),0,MAX(0,TODAY()-F494)))</f>
        <v/>
      </c>
      <c r="N494" s="8" t="str">
        <f aca="false">IF($A494="","",IF(J494&lt;=0,"Draft",IF(L494&lt;=0,"Paid",IF(M494&gt;0,"Overdue",IF(K494&gt;0,"Part-Paid","Unpaid")))))</f>
        <v/>
      </c>
      <c r="O494" s="7"/>
    </row>
    <row r="495" customFormat="false" ht="15" hidden="false" customHeight="false" outlineLevel="0" collapsed="false">
      <c r="A495" s="7"/>
      <c r="B495" s="40"/>
      <c r="C495" s="7"/>
      <c r="D495" s="8" t="str">
        <f aca="false">IF($A495="","",IFERROR(INDEX(Customers!$B$6:$B$205,MATCH($C495,Customers!$A$6:$A$205,0)),"Unknown customer"))</f>
        <v/>
      </c>
      <c r="E495" s="39" t="str">
        <f aca="false">IF($A495="","",IFERROR(IF(INDEX(Customers!$G$6:$G$205,MATCH($C495,Customers!$A$6:$A$205,0))="",Setup!$B$26,INDEX(Customers!$G$6:$G$205,MATCH($C495,Customers!$A$6:$A$205,0))),Setup!$B$26))</f>
        <v/>
      </c>
      <c r="F495" s="41" t="str">
        <f aca="false">IF(OR($A495="",$B495=""),"",$B495+$E495)</f>
        <v/>
      </c>
      <c r="G495" s="38" t="str">
        <f aca="false">IF($A495="","",SUMIFS('Line Items'!$E$6:$E$1505,'Line Items'!$A$6:$A$1505,$A495))</f>
        <v/>
      </c>
      <c r="H495" s="42"/>
      <c r="I495" s="38" t="str">
        <f aca="false">IF($A495="","",ROUND((G495-N(H495))*Setup!$B$28,2))</f>
        <v/>
      </c>
      <c r="J495" s="38" t="str">
        <f aca="false">IF($A495="","",G495-N(H495)+I495)</f>
        <v/>
      </c>
      <c r="K495" s="38" t="str">
        <f aca="false">IF($A495="","",SUMIFS(Payments!$G$6:$G$1005,Payments!$C$6:$C$1005,$A495))</f>
        <v/>
      </c>
      <c r="L495" s="38" t="str">
        <f aca="false">IF($A495="","",ROUND(J495-K495,2))</f>
        <v/>
      </c>
      <c r="M495" s="39" t="str">
        <f aca="true">IF($A495="","",IF(OR(L495&lt;=0,F495=""),0,MAX(0,TODAY()-F495)))</f>
        <v/>
      </c>
      <c r="N495" s="8" t="str">
        <f aca="false">IF($A495="","",IF(J495&lt;=0,"Draft",IF(L495&lt;=0,"Paid",IF(M495&gt;0,"Overdue",IF(K495&gt;0,"Part-Paid","Unpaid")))))</f>
        <v/>
      </c>
      <c r="O495" s="7"/>
    </row>
    <row r="496" customFormat="false" ht="15" hidden="false" customHeight="false" outlineLevel="0" collapsed="false">
      <c r="A496" s="7"/>
      <c r="B496" s="40"/>
      <c r="C496" s="7"/>
      <c r="D496" s="8" t="str">
        <f aca="false">IF($A496="","",IFERROR(INDEX(Customers!$B$6:$B$205,MATCH($C496,Customers!$A$6:$A$205,0)),"Unknown customer"))</f>
        <v/>
      </c>
      <c r="E496" s="39" t="str">
        <f aca="false">IF($A496="","",IFERROR(IF(INDEX(Customers!$G$6:$G$205,MATCH($C496,Customers!$A$6:$A$205,0))="",Setup!$B$26,INDEX(Customers!$G$6:$G$205,MATCH($C496,Customers!$A$6:$A$205,0))),Setup!$B$26))</f>
        <v/>
      </c>
      <c r="F496" s="41" t="str">
        <f aca="false">IF(OR($A496="",$B496=""),"",$B496+$E496)</f>
        <v/>
      </c>
      <c r="G496" s="38" t="str">
        <f aca="false">IF($A496="","",SUMIFS('Line Items'!$E$6:$E$1505,'Line Items'!$A$6:$A$1505,$A496))</f>
        <v/>
      </c>
      <c r="H496" s="42"/>
      <c r="I496" s="38" t="str">
        <f aca="false">IF($A496="","",ROUND((G496-N(H496))*Setup!$B$28,2))</f>
        <v/>
      </c>
      <c r="J496" s="38" t="str">
        <f aca="false">IF($A496="","",G496-N(H496)+I496)</f>
        <v/>
      </c>
      <c r="K496" s="38" t="str">
        <f aca="false">IF($A496="","",SUMIFS(Payments!$G$6:$G$1005,Payments!$C$6:$C$1005,$A496))</f>
        <v/>
      </c>
      <c r="L496" s="38" t="str">
        <f aca="false">IF($A496="","",ROUND(J496-K496,2))</f>
        <v/>
      </c>
      <c r="M496" s="39" t="str">
        <f aca="true">IF($A496="","",IF(OR(L496&lt;=0,F496=""),0,MAX(0,TODAY()-F496)))</f>
        <v/>
      </c>
      <c r="N496" s="8" t="str">
        <f aca="false">IF($A496="","",IF(J496&lt;=0,"Draft",IF(L496&lt;=0,"Paid",IF(M496&gt;0,"Overdue",IF(K496&gt;0,"Part-Paid","Unpaid")))))</f>
        <v/>
      </c>
      <c r="O496" s="7"/>
    </row>
    <row r="497" customFormat="false" ht="15" hidden="false" customHeight="false" outlineLevel="0" collapsed="false">
      <c r="A497" s="7"/>
      <c r="B497" s="40"/>
      <c r="C497" s="7"/>
      <c r="D497" s="8" t="str">
        <f aca="false">IF($A497="","",IFERROR(INDEX(Customers!$B$6:$B$205,MATCH($C497,Customers!$A$6:$A$205,0)),"Unknown customer"))</f>
        <v/>
      </c>
      <c r="E497" s="39" t="str">
        <f aca="false">IF($A497="","",IFERROR(IF(INDEX(Customers!$G$6:$G$205,MATCH($C497,Customers!$A$6:$A$205,0))="",Setup!$B$26,INDEX(Customers!$G$6:$G$205,MATCH($C497,Customers!$A$6:$A$205,0))),Setup!$B$26))</f>
        <v/>
      </c>
      <c r="F497" s="41" t="str">
        <f aca="false">IF(OR($A497="",$B497=""),"",$B497+$E497)</f>
        <v/>
      </c>
      <c r="G497" s="38" t="str">
        <f aca="false">IF($A497="","",SUMIFS('Line Items'!$E$6:$E$1505,'Line Items'!$A$6:$A$1505,$A497))</f>
        <v/>
      </c>
      <c r="H497" s="42"/>
      <c r="I497" s="38" t="str">
        <f aca="false">IF($A497="","",ROUND((G497-N(H497))*Setup!$B$28,2))</f>
        <v/>
      </c>
      <c r="J497" s="38" t="str">
        <f aca="false">IF($A497="","",G497-N(H497)+I497)</f>
        <v/>
      </c>
      <c r="K497" s="38" t="str">
        <f aca="false">IF($A497="","",SUMIFS(Payments!$G$6:$G$1005,Payments!$C$6:$C$1005,$A497))</f>
        <v/>
      </c>
      <c r="L497" s="38" t="str">
        <f aca="false">IF($A497="","",ROUND(J497-K497,2))</f>
        <v/>
      </c>
      <c r="M497" s="39" t="str">
        <f aca="true">IF($A497="","",IF(OR(L497&lt;=0,F497=""),0,MAX(0,TODAY()-F497)))</f>
        <v/>
      </c>
      <c r="N497" s="8" t="str">
        <f aca="false">IF($A497="","",IF(J497&lt;=0,"Draft",IF(L497&lt;=0,"Paid",IF(M497&gt;0,"Overdue",IF(K497&gt;0,"Part-Paid","Unpaid")))))</f>
        <v/>
      </c>
      <c r="O497" s="7"/>
    </row>
    <row r="498" customFormat="false" ht="15" hidden="false" customHeight="false" outlineLevel="0" collapsed="false">
      <c r="A498" s="7"/>
      <c r="B498" s="40"/>
      <c r="C498" s="7"/>
      <c r="D498" s="8" t="str">
        <f aca="false">IF($A498="","",IFERROR(INDEX(Customers!$B$6:$B$205,MATCH($C498,Customers!$A$6:$A$205,0)),"Unknown customer"))</f>
        <v/>
      </c>
      <c r="E498" s="39" t="str">
        <f aca="false">IF($A498="","",IFERROR(IF(INDEX(Customers!$G$6:$G$205,MATCH($C498,Customers!$A$6:$A$205,0))="",Setup!$B$26,INDEX(Customers!$G$6:$G$205,MATCH($C498,Customers!$A$6:$A$205,0))),Setup!$B$26))</f>
        <v/>
      </c>
      <c r="F498" s="41" t="str">
        <f aca="false">IF(OR($A498="",$B498=""),"",$B498+$E498)</f>
        <v/>
      </c>
      <c r="G498" s="38" t="str">
        <f aca="false">IF($A498="","",SUMIFS('Line Items'!$E$6:$E$1505,'Line Items'!$A$6:$A$1505,$A498))</f>
        <v/>
      </c>
      <c r="H498" s="42"/>
      <c r="I498" s="38" t="str">
        <f aca="false">IF($A498="","",ROUND((G498-N(H498))*Setup!$B$28,2))</f>
        <v/>
      </c>
      <c r="J498" s="38" t="str">
        <f aca="false">IF($A498="","",G498-N(H498)+I498)</f>
        <v/>
      </c>
      <c r="K498" s="38" t="str">
        <f aca="false">IF($A498="","",SUMIFS(Payments!$G$6:$G$1005,Payments!$C$6:$C$1005,$A498))</f>
        <v/>
      </c>
      <c r="L498" s="38" t="str">
        <f aca="false">IF($A498="","",ROUND(J498-K498,2))</f>
        <v/>
      </c>
      <c r="M498" s="39" t="str">
        <f aca="true">IF($A498="","",IF(OR(L498&lt;=0,F498=""),0,MAX(0,TODAY()-F498)))</f>
        <v/>
      </c>
      <c r="N498" s="8" t="str">
        <f aca="false">IF($A498="","",IF(J498&lt;=0,"Draft",IF(L498&lt;=0,"Paid",IF(M498&gt;0,"Overdue",IF(K498&gt;0,"Part-Paid","Unpaid")))))</f>
        <v/>
      </c>
      <c r="O498" s="7"/>
    </row>
    <row r="499" customFormat="false" ht="15" hidden="false" customHeight="false" outlineLevel="0" collapsed="false">
      <c r="A499" s="7"/>
      <c r="B499" s="40"/>
      <c r="C499" s="7"/>
      <c r="D499" s="8" t="str">
        <f aca="false">IF($A499="","",IFERROR(INDEX(Customers!$B$6:$B$205,MATCH($C499,Customers!$A$6:$A$205,0)),"Unknown customer"))</f>
        <v/>
      </c>
      <c r="E499" s="39" t="str">
        <f aca="false">IF($A499="","",IFERROR(IF(INDEX(Customers!$G$6:$G$205,MATCH($C499,Customers!$A$6:$A$205,0))="",Setup!$B$26,INDEX(Customers!$G$6:$G$205,MATCH($C499,Customers!$A$6:$A$205,0))),Setup!$B$26))</f>
        <v/>
      </c>
      <c r="F499" s="41" t="str">
        <f aca="false">IF(OR($A499="",$B499=""),"",$B499+$E499)</f>
        <v/>
      </c>
      <c r="G499" s="38" t="str">
        <f aca="false">IF($A499="","",SUMIFS('Line Items'!$E$6:$E$1505,'Line Items'!$A$6:$A$1505,$A499))</f>
        <v/>
      </c>
      <c r="H499" s="42"/>
      <c r="I499" s="38" t="str">
        <f aca="false">IF($A499="","",ROUND((G499-N(H499))*Setup!$B$28,2))</f>
        <v/>
      </c>
      <c r="J499" s="38" t="str">
        <f aca="false">IF($A499="","",G499-N(H499)+I499)</f>
        <v/>
      </c>
      <c r="K499" s="38" t="str">
        <f aca="false">IF($A499="","",SUMIFS(Payments!$G$6:$G$1005,Payments!$C$6:$C$1005,$A499))</f>
        <v/>
      </c>
      <c r="L499" s="38" t="str">
        <f aca="false">IF($A499="","",ROUND(J499-K499,2))</f>
        <v/>
      </c>
      <c r="M499" s="39" t="str">
        <f aca="true">IF($A499="","",IF(OR(L499&lt;=0,F499=""),0,MAX(0,TODAY()-F499)))</f>
        <v/>
      </c>
      <c r="N499" s="8" t="str">
        <f aca="false">IF($A499="","",IF(J499&lt;=0,"Draft",IF(L499&lt;=0,"Paid",IF(M499&gt;0,"Overdue",IF(K499&gt;0,"Part-Paid","Unpaid")))))</f>
        <v/>
      </c>
      <c r="O499" s="7"/>
    </row>
    <row r="500" customFormat="false" ht="15" hidden="false" customHeight="false" outlineLevel="0" collapsed="false">
      <c r="A500" s="7"/>
      <c r="B500" s="40"/>
      <c r="C500" s="7"/>
      <c r="D500" s="8" t="str">
        <f aca="false">IF($A500="","",IFERROR(INDEX(Customers!$B$6:$B$205,MATCH($C500,Customers!$A$6:$A$205,0)),"Unknown customer"))</f>
        <v/>
      </c>
      <c r="E500" s="39" t="str">
        <f aca="false">IF($A500="","",IFERROR(IF(INDEX(Customers!$G$6:$G$205,MATCH($C500,Customers!$A$6:$A$205,0))="",Setup!$B$26,INDEX(Customers!$G$6:$G$205,MATCH($C500,Customers!$A$6:$A$205,0))),Setup!$B$26))</f>
        <v/>
      </c>
      <c r="F500" s="41" t="str">
        <f aca="false">IF(OR($A500="",$B500=""),"",$B500+$E500)</f>
        <v/>
      </c>
      <c r="G500" s="38" t="str">
        <f aca="false">IF($A500="","",SUMIFS('Line Items'!$E$6:$E$1505,'Line Items'!$A$6:$A$1505,$A500))</f>
        <v/>
      </c>
      <c r="H500" s="42"/>
      <c r="I500" s="38" t="str">
        <f aca="false">IF($A500="","",ROUND((G500-N(H500))*Setup!$B$28,2))</f>
        <v/>
      </c>
      <c r="J500" s="38" t="str">
        <f aca="false">IF($A500="","",G500-N(H500)+I500)</f>
        <v/>
      </c>
      <c r="K500" s="38" t="str">
        <f aca="false">IF($A500="","",SUMIFS(Payments!$G$6:$G$1005,Payments!$C$6:$C$1005,$A500))</f>
        <v/>
      </c>
      <c r="L500" s="38" t="str">
        <f aca="false">IF($A500="","",ROUND(J500-K500,2))</f>
        <v/>
      </c>
      <c r="M500" s="39" t="str">
        <f aca="true">IF($A500="","",IF(OR(L500&lt;=0,F500=""),0,MAX(0,TODAY()-F500)))</f>
        <v/>
      </c>
      <c r="N500" s="8" t="str">
        <f aca="false">IF($A500="","",IF(J500&lt;=0,"Draft",IF(L500&lt;=0,"Paid",IF(M500&gt;0,"Overdue",IF(K500&gt;0,"Part-Paid","Unpaid")))))</f>
        <v/>
      </c>
      <c r="O500" s="7"/>
    </row>
    <row r="501" customFormat="false" ht="15" hidden="false" customHeight="false" outlineLevel="0" collapsed="false">
      <c r="A501" s="7"/>
      <c r="B501" s="40"/>
      <c r="C501" s="7"/>
      <c r="D501" s="8" t="str">
        <f aca="false">IF($A501="","",IFERROR(INDEX(Customers!$B$6:$B$205,MATCH($C501,Customers!$A$6:$A$205,0)),"Unknown customer"))</f>
        <v/>
      </c>
      <c r="E501" s="39" t="str">
        <f aca="false">IF($A501="","",IFERROR(IF(INDEX(Customers!$G$6:$G$205,MATCH($C501,Customers!$A$6:$A$205,0))="",Setup!$B$26,INDEX(Customers!$G$6:$G$205,MATCH($C501,Customers!$A$6:$A$205,0))),Setup!$B$26))</f>
        <v/>
      </c>
      <c r="F501" s="41" t="str">
        <f aca="false">IF(OR($A501="",$B501=""),"",$B501+$E501)</f>
        <v/>
      </c>
      <c r="G501" s="38" t="str">
        <f aca="false">IF($A501="","",SUMIFS('Line Items'!$E$6:$E$1505,'Line Items'!$A$6:$A$1505,$A501))</f>
        <v/>
      </c>
      <c r="H501" s="42"/>
      <c r="I501" s="38" t="str">
        <f aca="false">IF($A501="","",ROUND((G501-N(H501))*Setup!$B$28,2))</f>
        <v/>
      </c>
      <c r="J501" s="38" t="str">
        <f aca="false">IF($A501="","",G501-N(H501)+I501)</f>
        <v/>
      </c>
      <c r="K501" s="38" t="str">
        <f aca="false">IF($A501="","",SUMIFS(Payments!$G$6:$G$1005,Payments!$C$6:$C$1005,$A501))</f>
        <v/>
      </c>
      <c r="L501" s="38" t="str">
        <f aca="false">IF($A501="","",ROUND(J501-K501,2))</f>
        <v/>
      </c>
      <c r="M501" s="39" t="str">
        <f aca="true">IF($A501="","",IF(OR(L501&lt;=0,F501=""),0,MAX(0,TODAY()-F501)))</f>
        <v/>
      </c>
      <c r="N501" s="8" t="str">
        <f aca="false">IF($A501="","",IF(J501&lt;=0,"Draft",IF(L501&lt;=0,"Paid",IF(M501&gt;0,"Overdue",IF(K501&gt;0,"Part-Paid","Unpaid")))))</f>
        <v/>
      </c>
      <c r="O501" s="7"/>
    </row>
    <row r="502" customFormat="false" ht="15" hidden="false" customHeight="false" outlineLevel="0" collapsed="false">
      <c r="A502" s="7"/>
      <c r="B502" s="40"/>
      <c r="C502" s="7"/>
      <c r="D502" s="8" t="str">
        <f aca="false">IF($A502="","",IFERROR(INDEX(Customers!$B$6:$B$205,MATCH($C502,Customers!$A$6:$A$205,0)),"Unknown customer"))</f>
        <v/>
      </c>
      <c r="E502" s="39" t="str">
        <f aca="false">IF($A502="","",IFERROR(IF(INDEX(Customers!$G$6:$G$205,MATCH($C502,Customers!$A$6:$A$205,0))="",Setup!$B$26,INDEX(Customers!$G$6:$G$205,MATCH($C502,Customers!$A$6:$A$205,0))),Setup!$B$26))</f>
        <v/>
      </c>
      <c r="F502" s="41" t="str">
        <f aca="false">IF(OR($A502="",$B502=""),"",$B502+$E502)</f>
        <v/>
      </c>
      <c r="G502" s="38" t="str">
        <f aca="false">IF($A502="","",SUMIFS('Line Items'!$E$6:$E$1505,'Line Items'!$A$6:$A$1505,$A502))</f>
        <v/>
      </c>
      <c r="H502" s="42"/>
      <c r="I502" s="38" t="str">
        <f aca="false">IF($A502="","",ROUND((G502-N(H502))*Setup!$B$28,2))</f>
        <v/>
      </c>
      <c r="J502" s="38" t="str">
        <f aca="false">IF($A502="","",G502-N(H502)+I502)</f>
        <v/>
      </c>
      <c r="K502" s="38" t="str">
        <f aca="false">IF($A502="","",SUMIFS(Payments!$G$6:$G$1005,Payments!$C$6:$C$1005,$A502))</f>
        <v/>
      </c>
      <c r="L502" s="38" t="str">
        <f aca="false">IF($A502="","",ROUND(J502-K502,2))</f>
        <v/>
      </c>
      <c r="M502" s="39" t="str">
        <f aca="true">IF($A502="","",IF(OR(L502&lt;=0,F502=""),0,MAX(0,TODAY()-F502)))</f>
        <v/>
      </c>
      <c r="N502" s="8" t="str">
        <f aca="false">IF($A502="","",IF(J502&lt;=0,"Draft",IF(L502&lt;=0,"Paid",IF(M502&gt;0,"Overdue",IF(K502&gt;0,"Part-Paid","Unpaid")))))</f>
        <v/>
      </c>
      <c r="O502" s="7"/>
    </row>
    <row r="503" customFormat="false" ht="15" hidden="false" customHeight="false" outlineLevel="0" collapsed="false">
      <c r="A503" s="7"/>
      <c r="B503" s="40"/>
      <c r="C503" s="7"/>
      <c r="D503" s="8" t="str">
        <f aca="false">IF($A503="","",IFERROR(INDEX(Customers!$B$6:$B$205,MATCH($C503,Customers!$A$6:$A$205,0)),"Unknown customer"))</f>
        <v/>
      </c>
      <c r="E503" s="39" t="str">
        <f aca="false">IF($A503="","",IFERROR(IF(INDEX(Customers!$G$6:$G$205,MATCH($C503,Customers!$A$6:$A$205,0))="",Setup!$B$26,INDEX(Customers!$G$6:$G$205,MATCH($C503,Customers!$A$6:$A$205,0))),Setup!$B$26))</f>
        <v/>
      </c>
      <c r="F503" s="41" t="str">
        <f aca="false">IF(OR($A503="",$B503=""),"",$B503+$E503)</f>
        <v/>
      </c>
      <c r="G503" s="38" t="str">
        <f aca="false">IF($A503="","",SUMIFS('Line Items'!$E$6:$E$1505,'Line Items'!$A$6:$A$1505,$A503))</f>
        <v/>
      </c>
      <c r="H503" s="42"/>
      <c r="I503" s="38" t="str">
        <f aca="false">IF($A503="","",ROUND((G503-N(H503))*Setup!$B$28,2))</f>
        <v/>
      </c>
      <c r="J503" s="38" t="str">
        <f aca="false">IF($A503="","",G503-N(H503)+I503)</f>
        <v/>
      </c>
      <c r="K503" s="38" t="str">
        <f aca="false">IF($A503="","",SUMIFS(Payments!$G$6:$G$1005,Payments!$C$6:$C$1005,$A503))</f>
        <v/>
      </c>
      <c r="L503" s="38" t="str">
        <f aca="false">IF($A503="","",ROUND(J503-K503,2))</f>
        <v/>
      </c>
      <c r="M503" s="39" t="str">
        <f aca="true">IF($A503="","",IF(OR(L503&lt;=0,F503=""),0,MAX(0,TODAY()-F503)))</f>
        <v/>
      </c>
      <c r="N503" s="8" t="str">
        <f aca="false">IF($A503="","",IF(J503&lt;=0,"Draft",IF(L503&lt;=0,"Paid",IF(M503&gt;0,"Overdue",IF(K503&gt;0,"Part-Paid","Unpaid")))))</f>
        <v/>
      </c>
      <c r="O503" s="7"/>
    </row>
    <row r="504" customFormat="false" ht="15" hidden="false" customHeight="false" outlineLevel="0" collapsed="false">
      <c r="A504" s="7"/>
      <c r="B504" s="40"/>
      <c r="C504" s="7"/>
      <c r="D504" s="8" t="str">
        <f aca="false">IF($A504="","",IFERROR(INDEX(Customers!$B$6:$B$205,MATCH($C504,Customers!$A$6:$A$205,0)),"Unknown customer"))</f>
        <v/>
      </c>
      <c r="E504" s="39" t="str">
        <f aca="false">IF($A504="","",IFERROR(IF(INDEX(Customers!$G$6:$G$205,MATCH($C504,Customers!$A$6:$A$205,0))="",Setup!$B$26,INDEX(Customers!$G$6:$G$205,MATCH($C504,Customers!$A$6:$A$205,0))),Setup!$B$26))</f>
        <v/>
      </c>
      <c r="F504" s="41" t="str">
        <f aca="false">IF(OR($A504="",$B504=""),"",$B504+$E504)</f>
        <v/>
      </c>
      <c r="G504" s="38" t="str">
        <f aca="false">IF($A504="","",SUMIFS('Line Items'!$E$6:$E$1505,'Line Items'!$A$6:$A$1505,$A504))</f>
        <v/>
      </c>
      <c r="H504" s="42"/>
      <c r="I504" s="38" t="str">
        <f aca="false">IF($A504="","",ROUND((G504-N(H504))*Setup!$B$28,2))</f>
        <v/>
      </c>
      <c r="J504" s="38" t="str">
        <f aca="false">IF($A504="","",G504-N(H504)+I504)</f>
        <v/>
      </c>
      <c r="K504" s="38" t="str">
        <f aca="false">IF($A504="","",SUMIFS(Payments!$G$6:$G$1005,Payments!$C$6:$C$1005,$A504))</f>
        <v/>
      </c>
      <c r="L504" s="38" t="str">
        <f aca="false">IF($A504="","",ROUND(J504-K504,2))</f>
        <v/>
      </c>
      <c r="M504" s="39" t="str">
        <f aca="true">IF($A504="","",IF(OR(L504&lt;=0,F504=""),0,MAX(0,TODAY()-F504)))</f>
        <v/>
      </c>
      <c r="N504" s="8" t="str">
        <f aca="false">IF($A504="","",IF(J504&lt;=0,"Draft",IF(L504&lt;=0,"Paid",IF(M504&gt;0,"Overdue",IF(K504&gt;0,"Part-Paid","Unpaid")))))</f>
        <v/>
      </c>
      <c r="O504" s="7"/>
    </row>
    <row r="505" customFormat="false" ht="15" hidden="false" customHeight="false" outlineLevel="0" collapsed="false">
      <c r="A505" s="7"/>
      <c r="B505" s="40"/>
      <c r="C505" s="7"/>
      <c r="D505" s="8" t="str">
        <f aca="false">IF($A505="","",IFERROR(INDEX(Customers!$B$6:$B$205,MATCH($C505,Customers!$A$6:$A$205,0)),"Unknown customer"))</f>
        <v/>
      </c>
      <c r="E505" s="39" t="str">
        <f aca="false">IF($A505="","",IFERROR(IF(INDEX(Customers!$G$6:$G$205,MATCH($C505,Customers!$A$6:$A$205,0))="",Setup!$B$26,INDEX(Customers!$G$6:$G$205,MATCH($C505,Customers!$A$6:$A$205,0))),Setup!$B$26))</f>
        <v/>
      </c>
      <c r="F505" s="41" t="str">
        <f aca="false">IF(OR($A505="",$B505=""),"",$B505+$E505)</f>
        <v/>
      </c>
      <c r="G505" s="38" t="str">
        <f aca="false">IF($A505="","",SUMIFS('Line Items'!$E$6:$E$1505,'Line Items'!$A$6:$A$1505,$A505))</f>
        <v/>
      </c>
      <c r="H505" s="42"/>
      <c r="I505" s="38" t="str">
        <f aca="false">IF($A505="","",ROUND((G505-N(H505))*Setup!$B$28,2))</f>
        <v/>
      </c>
      <c r="J505" s="38" t="str">
        <f aca="false">IF($A505="","",G505-N(H505)+I505)</f>
        <v/>
      </c>
      <c r="K505" s="38" t="str">
        <f aca="false">IF($A505="","",SUMIFS(Payments!$G$6:$G$1005,Payments!$C$6:$C$1005,$A505))</f>
        <v/>
      </c>
      <c r="L505" s="38" t="str">
        <f aca="false">IF($A505="","",ROUND(J505-K505,2))</f>
        <v/>
      </c>
      <c r="M505" s="39" t="str">
        <f aca="true">IF($A505="","",IF(OR(L505&lt;=0,F505=""),0,MAX(0,TODAY()-F505)))</f>
        <v/>
      </c>
      <c r="N505" s="8" t="str">
        <f aca="false">IF($A505="","",IF(J505&lt;=0,"Draft",IF(L505&lt;=0,"Paid",IF(M505&gt;0,"Overdue",IF(K505&gt;0,"Part-Paid","Unpaid")))))</f>
        <v/>
      </c>
      <c r="O505" s="7"/>
    </row>
  </sheetData>
  <autoFilter ref="A5:O505"/>
  <conditionalFormatting sqref="N6:N505">
    <cfRule type="expression" priority="2" aboveAverage="0" equalAverage="0" bottom="0" percent="0" rank="0" text="" dxfId="16">
      <formula>$N6="Paid"</formula>
    </cfRule>
    <cfRule type="expression" priority="3" aboveAverage="0" equalAverage="0" bottom="0" percent="0" rank="0" text="" dxfId="0">
      <formula>$N6="Overdue"</formula>
    </cfRule>
    <cfRule type="expression" priority="4" aboveAverage="0" equalAverage="0" bottom="0" percent="0" rank="0" text="" dxfId="17">
      <formula>$N6="Part-Paid"</formula>
    </cfRule>
    <cfRule type="expression" priority="5" aboveAverage="0" equalAverage="0" bottom="0" percent="0" rank="0" text="" dxfId="18">
      <formula>$N6="Unpaid"</formula>
    </cfRule>
    <cfRule type="expression" priority="6" aboveAverage="0" equalAverage="0" bottom="0" percent="0" rank="0" text="" dxfId="19">
      <formula>$N6="Draft"</formula>
    </cfRule>
  </conditionalFormatting>
  <conditionalFormatting sqref="M6:M505">
    <cfRule type="expression" priority="7" aboveAverage="0" equalAverage="0" bottom="0" percent="0" rank="0" text="" dxfId="20">
      <formula>AND(ISNUMBER($M6),$M6&gt;0)</formula>
    </cfRule>
  </conditionalFormatting>
  <dataValidations count="3">
    <dataValidation allowBlank="true" error="Pick a Customer ID from the Customers sheet" errorStyle="stop" operator="between" showDropDown="false" showErrorMessage="true" showInputMessage="false" sqref="C6:C505" type="list">
      <formula1>Customers!$A$6:$A$205</formula1>
      <formula2>0</formula2>
    </dataValidation>
    <dataValidation allowBlank="true" error="Enter a valid date" errorStyle="stop" operator="greaterThan" showDropDown="false" showErrorMessage="true" showInputMessage="false" sqref="B6:B505" type="date">
      <formula1>36526</formula1>
      <formula2>0</formula2>
    </dataValidation>
    <dataValidation allowBlank="true" error="Discount must be 0 or more" errorStyle="stop" operator="greaterThanOrEqual" showDropDown="false" showErrorMessage="true" showInputMessage="false" sqref="H6:H505" type="decimal">
      <formula1>0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6A4F"/>
    <pageSetUpPr fitToPage="true"/>
  </sheetPr>
  <dimension ref="A1:G1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52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22"/>
    <col collapsed="false" customWidth="true" hidden="true" outlineLevel="0" max="7" min="7" style="0" width="12"/>
  </cols>
  <sheetData>
    <row r="1" customFormat="false" ht="25.5" hidden="false" customHeight="true" outlineLevel="0" collapsed="false">
      <c r="A1" s="34" t="s">
        <v>144</v>
      </c>
    </row>
    <row r="2" customFormat="false" ht="15" hidden="false" customHeight="false" outlineLevel="0" collapsed="false">
      <c r="A2" s="11" t="s">
        <v>145</v>
      </c>
    </row>
    <row r="3" customFormat="false" ht="3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15" hidden="false" customHeight="false" outlineLevel="0" collapsed="false">
      <c r="A4" s="35" t="s">
        <v>96</v>
      </c>
      <c r="E4" s="36" t="n">
        <f aca="false">SUBTOTAL(109,E6:E1505)</f>
        <v>22900</v>
      </c>
    </row>
    <row r="5" customFormat="false" ht="31.5" hidden="false" customHeight="true" outlineLevel="0" collapsed="false">
      <c r="A5" s="37" t="s">
        <v>127</v>
      </c>
      <c r="B5" s="37" t="s">
        <v>146</v>
      </c>
      <c r="C5" s="37" t="s">
        <v>147</v>
      </c>
      <c r="D5" s="37" t="s">
        <v>148</v>
      </c>
      <c r="E5" s="37" t="s">
        <v>149</v>
      </c>
      <c r="F5" s="37" t="s">
        <v>150</v>
      </c>
      <c r="G5" s="37" t="s">
        <v>151</v>
      </c>
    </row>
    <row r="6" customFormat="false" ht="15" hidden="false" customHeight="false" outlineLevel="0" collapsed="false">
      <c r="A6" s="7" t="s">
        <v>138</v>
      </c>
      <c r="B6" s="7" t="s">
        <v>152</v>
      </c>
      <c r="C6" s="7" t="n">
        <v>1</v>
      </c>
      <c r="D6" s="42" t="n">
        <v>4500</v>
      </c>
      <c r="E6" s="38" t="n">
        <f aca="false">IF($A6="","",ROUND(N(C6)*N(D6),2))</f>
        <v>4500</v>
      </c>
      <c r="F6" s="8" t="str">
        <f aca="false">IF($A6="","",IF(COUNTIF(Invoices!$A$6:$A$505,$A6)=0,"Invoice not registered",""))</f>
        <v/>
      </c>
      <c r="G6" s="8" t="str">
        <f aca="false">IF($A6="","",$A6&amp;"|"&amp;COUNTIF($A$6:$A6,$A6))</f>
        <v>INV-0001|1</v>
      </c>
    </row>
    <row r="7" customFormat="false" ht="15" hidden="false" customHeight="false" outlineLevel="0" collapsed="false">
      <c r="A7" s="7" t="s">
        <v>138</v>
      </c>
      <c r="B7" s="7" t="s">
        <v>153</v>
      </c>
      <c r="C7" s="7" t="n">
        <v>2</v>
      </c>
      <c r="D7" s="42" t="n">
        <v>1500</v>
      </c>
      <c r="E7" s="38" t="n">
        <f aca="false">IF($A7="","",ROUND(N(C7)*N(D7),2))</f>
        <v>3000</v>
      </c>
      <c r="F7" s="8" t="str">
        <f aca="false">IF($A7="","",IF(COUNTIF(Invoices!$A$6:$A$505,$A7)=0,"Invoice not registered",""))</f>
        <v/>
      </c>
      <c r="G7" s="8" t="str">
        <f aca="false">IF($A7="","",$A7&amp;"|"&amp;COUNTIF($A$6:$A7,$A7))</f>
        <v>INV-0001|2</v>
      </c>
    </row>
    <row r="8" customFormat="false" ht="15" hidden="false" customHeight="false" outlineLevel="0" collapsed="false">
      <c r="A8" s="7" t="s">
        <v>140</v>
      </c>
      <c r="B8" s="7" t="s">
        <v>154</v>
      </c>
      <c r="C8" s="7" t="n">
        <v>1</v>
      </c>
      <c r="D8" s="42" t="n">
        <v>3200</v>
      </c>
      <c r="E8" s="38" t="n">
        <f aca="false">IF($A8="","",ROUND(N(C8)*N(D8),2))</f>
        <v>3200</v>
      </c>
      <c r="F8" s="8" t="str">
        <f aca="false">IF($A8="","",IF(COUNTIF(Invoices!$A$6:$A$505,$A8)=0,"Invoice not registered",""))</f>
        <v/>
      </c>
      <c r="G8" s="8" t="str">
        <f aca="false">IF($A8="","",$A8&amp;"|"&amp;COUNTIF($A$6:$A8,$A8))</f>
        <v>INV-0002|1</v>
      </c>
    </row>
    <row r="9" customFormat="false" ht="15" hidden="false" customHeight="false" outlineLevel="0" collapsed="false">
      <c r="A9" s="7" t="s">
        <v>140</v>
      </c>
      <c r="B9" s="7" t="s">
        <v>155</v>
      </c>
      <c r="C9" s="7" t="n">
        <v>3</v>
      </c>
      <c r="D9" s="42" t="n">
        <v>400</v>
      </c>
      <c r="E9" s="38" t="n">
        <f aca="false">IF($A9="","",ROUND(N(C9)*N(D9),2))</f>
        <v>1200</v>
      </c>
      <c r="F9" s="8" t="str">
        <f aca="false">IF($A9="","",IF(COUNTIF(Invoices!$A$6:$A$505,$A9)=0,"Invoice not registered",""))</f>
        <v/>
      </c>
      <c r="G9" s="8" t="str">
        <f aca="false">IF($A9="","",$A9&amp;"|"&amp;COUNTIF($A$6:$A9,$A9))</f>
        <v>INV-0002|2</v>
      </c>
    </row>
    <row r="10" customFormat="false" ht="15" hidden="false" customHeight="false" outlineLevel="0" collapsed="false">
      <c r="A10" s="7" t="s">
        <v>141</v>
      </c>
      <c r="B10" s="7" t="s">
        <v>156</v>
      </c>
      <c r="C10" s="7" t="n">
        <v>20</v>
      </c>
      <c r="D10" s="42" t="n">
        <v>250</v>
      </c>
      <c r="E10" s="38" t="n">
        <f aca="false">IF($A10="","",ROUND(N(C10)*N(D10),2))</f>
        <v>5000</v>
      </c>
      <c r="F10" s="8" t="str">
        <f aca="false">IF($A10="","",IF(COUNTIF(Invoices!$A$6:$A$505,$A10)=0,"Invoice not registered",""))</f>
        <v/>
      </c>
      <c r="G10" s="8" t="str">
        <f aca="false">IF($A10="","",$A10&amp;"|"&amp;COUNTIF($A$6:$A10,$A10))</f>
        <v>INV-0003|1</v>
      </c>
    </row>
    <row r="11" customFormat="false" ht="15" hidden="false" customHeight="false" outlineLevel="0" collapsed="false">
      <c r="A11" s="7" t="s">
        <v>142</v>
      </c>
      <c r="B11" s="7" t="s">
        <v>157</v>
      </c>
      <c r="C11" s="7" t="n">
        <v>1</v>
      </c>
      <c r="D11" s="42" t="n">
        <v>6000</v>
      </c>
      <c r="E11" s="38" t="n">
        <f aca="false">IF($A11="","",ROUND(N(C11)*N(D11),2))</f>
        <v>6000</v>
      </c>
      <c r="F11" s="8" t="str">
        <f aca="false">IF($A11="","",IF(COUNTIF(Invoices!$A$6:$A$505,$A11)=0,"Invoice not registered",""))</f>
        <v/>
      </c>
      <c r="G11" s="8" t="str">
        <f aca="false">IF($A11="","",$A11&amp;"|"&amp;COUNTIF($A$6:$A11,$A11))</f>
        <v>INV-0004|1</v>
      </c>
    </row>
    <row r="12" customFormat="false" ht="15" hidden="false" customHeight="false" outlineLevel="0" collapsed="false">
      <c r="A12" s="7"/>
      <c r="B12" s="7"/>
      <c r="C12" s="7"/>
      <c r="D12" s="42"/>
      <c r="E12" s="38" t="str">
        <f aca="false">IF($A12="","",ROUND(N(C12)*N(D12),2))</f>
        <v/>
      </c>
      <c r="F12" s="8" t="str">
        <f aca="false">IF($A12="","",IF(COUNTIF(Invoices!$A$6:$A$505,$A12)=0,"Invoice not registered",""))</f>
        <v/>
      </c>
      <c r="G12" s="8" t="str">
        <f aca="false">IF($A12="","",$A12&amp;"|"&amp;COUNTIF($A$6:$A12,$A12))</f>
        <v/>
      </c>
    </row>
    <row r="13" customFormat="false" ht="15" hidden="false" customHeight="false" outlineLevel="0" collapsed="false">
      <c r="A13" s="7"/>
      <c r="B13" s="7"/>
      <c r="C13" s="7"/>
      <c r="D13" s="42"/>
      <c r="E13" s="38" t="str">
        <f aca="false">IF($A13="","",ROUND(N(C13)*N(D13),2))</f>
        <v/>
      </c>
      <c r="F13" s="8" t="str">
        <f aca="false">IF($A13="","",IF(COUNTIF(Invoices!$A$6:$A$505,$A13)=0,"Invoice not registered",""))</f>
        <v/>
      </c>
      <c r="G13" s="8" t="str">
        <f aca="false">IF($A13="","",$A13&amp;"|"&amp;COUNTIF($A$6:$A13,$A13))</f>
        <v/>
      </c>
    </row>
    <row r="14" customFormat="false" ht="15" hidden="false" customHeight="false" outlineLevel="0" collapsed="false">
      <c r="A14" s="7"/>
      <c r="B14" s="7"/>
      <c r="C14" s="7"/>
      <c r="D14" s="42"/>
      <c r="E14" s="38" t="str">
        <f aca="false">IF($A14="","",ROUND(N(C14)*N(D14),2))</f>
        <v/>
      </c>
      <c r="F14" s="8" t="str">
        <f aca="false">IF($A14="","",IF(COUNTIF(Invoices!$A$6:$A$505,$A14)=0,"Invoice not registered",""))</f>
        <v/>
      </c>
      <c r="G14" s="8" t="str">
        <f aca="false">IF($A14="","",$A14&amp;"|"&amp;COUNTIF($A$6:$A14,$A14))</f>
        <v/>
      </c>
    </row>
    <row r="15" customFormat="false" ht="15" hidden="false" customHeight="false" outlineLevel="0" collapsed="false">
      <c r="A15" s="7"/>
      <c r="B15" s="7"/>
      <c r="C15" s="7"/>
      <c r="D15" s="42"/>
      <c r="E15" s="38" t="str">
        <f aca="false">IF($A15="","",ROUND(N(C15)*N(D15),2))</f>
        <v/>
      </c>
      <c r="F15" s="8" t="str">
        <f aca="false">IF($A15="","",IF(COUNTIF(Invoices!$A$6:$A$505,$A15)=0,"Invoice not registered",""))</f>
        <v/>
      </c>
      <c r="G15" s="8" t="str">
        <f aca="false">IF($A15="","",$A15&amp;"|"&amp;COUNTIF($A$6:$A15,$A15))</f>
        <v/>
      </c>
    </row>
    <row r="16" customFormat="false" ht="15" hidden="false" customHeight="false" outlineLevel="0" collapsed="false">
      <c r="A16" s="7"/>
      <c r="B16" s="7"/>
      <c r="C16" s="7"/>
      <c r="D16" s="42"/>
      <c r="E16" s="38" t="str">
        <f aca="false">IF($A16="","",ROUND(N(C16)*N(D16),2))</f>
        <v/>
      </c>
      <c r="F16" s="8" t="str">
        <f aca="false">IF($A16="","",IF(COUNTIF(Invoices!$A$6:$A$505,$A16)=0,"Invoice not registered",""))</f>
        <v/>
      </c>
      <c r="G16" s="8" t="str">
        <f aca="false">IF($A16="","",$A16&amp;"|"&amp;COUNTIF($A$6:$A16,$A16))</f>
        <v/>
      </c>
    </row>
    <row r="17" customFormat="false" ht="15" hidden="false" customHeight="false" outlineLevel="0" collapsed="false">
      <c r="A17" s="7"/>
      <c r="B17" s="7"/>
      <c r="C17" s="7"/>
      <c r="D17" s="42"/>
      <c r="E17" s="38" t="str">
        <f aca="false">IF($A17="","",ROUND(N(C17)*N(D17),2))</f>
        <v/>
      </c>
      <c r="F17" s="8" t="str">
        <f aca="false">IF($A17="","",IF(COUNTIF(Invoices!$A$6:$A$505,$A17)=0,"Invoice not registered",""))</f>
        <v/>
      </c>
      <c r="G17" s="8" t="str">
        <f aca="false">IF($A17="","",$A17&amp;"|"&amp;COUNTIF($A$6:$A17,$A17))</f>
        <v/>
      </c>
    </row>
    <row r="18" customFormat="false" ht="15" hidden="false" customHeight="false" outlineLevel="0" collapsed="false">
      <c r="A18" s="7"/>
      <c r="B18" s="7"/>
      <c r="C18" s="7"/>
      <c r="D18" s="42"/>
      <c r="E18" s="38" t="str">
        <f aca="false">IF($A18="","",ROUND(N(C18)*N(D18),2))</f>
        <v/>
      </c>
      <c r="F18" s="8" t="str">
        <f aca="false">IF($A18="","",IF(COUNTIF(Invoices!$A$6:$A$505,$A18)=0,"Invoice not registered",""))</f>
        <v/>
      </c>
      <c r="G18" s="8" t="str">
        <f aca="false">IF($A18="","",$A18&amp;"|"&amp;COUNTIF($A$6:$A18,$A18))</f>
        <v/>
      </c>
    </row>
    <row r="19" customFormat="false" ht="15" hidden="false" customHeight="false" outlineLevel="0" collapsed="false">
      <c r="A19" s="7"/>
      <c r="B19" s="7"/>
      <c r="C19" s="7"/>
      <c r="D19" s="42"/>
      <c r="E19" s="38" t="str">
        <f aca="false">IF($A19="","",ROUND(N(C19)*N(D19),2))</f>
        <v/>
      </c>
      <c r="F19" s="8" t="str">
        <f aca="false">IF($A19="","",IF(COUNTIF(Invoices!$A$6:$A$505,$A19)=0,"Invoice not registered",""))</f>
        <v/>
      </c>
      <c r="G19" s="8" t="str">
        <f aca="false">IF($A19="","",$A19&amp;"|"&amp;COUNTIF($A$6:$A19,$A19))</f>
        <v/>
      </c>
    </row>
    <row r="20" customFormat="false" ht="15" hidden="false" customHeight="false" outlineLevel="0" collapsed="false">
      <c r="A20" s="7"/>
      <c r="B20" s="7"/>
      <c r="C20" s="7"/>
      <c r="D20" s="42"/>
      <c r="E20" s="38" t="str">
        <f aca="false">IF($A20="","",ROUND(N(C20)*N(D20),2))</f>
        <v/>
      </c>
      <c r="F20" s="8" t="str">
        <f aca="false">IF($A20="","",IF(COUNTIF(Invoices!$A$6:$A$505,$A20)=0,"Invoice not registered",""))</f>
        <v/>
      </c>
      <c r="G20" s="8" t="str">
        <f aca="false">IF($A20="","",$A20&amp;"|"&amp;COUNTIF($A$6:$A20,$A20))</f>
        <v/>
      </c>
    </row>
    <row r="21" customFormat="false" ht="15" hidden="false" customHeight="false" outlineLevel="0" collapsed="false">
      <c r="A21" s="7"/>
      <c r="B21" s="7"/>
      <c r="C21" s="7"/>
      <c r="D21" s="42"/>
      <c r="E21" s="38" t="str">
        <f aca="false">IF($A21="","",ROUND(N(C21)*N(D21),2))</f>
        <v/>
      </c>
      <c r="F21" s="8" t="str">
        <f aca="false">IF($A21="","",IF(COUNTIF(Invoices!$A$6:$A$505,$A21)=0,"Invoice not registered",""))</f>
        <v/>
      </c>
      <c r="G21" s="8" t="str">
        <f aca="false">IF($A21="","",$A21&amp;"|"&amp;COUNTIF($A$6:$A21,$A21))</f>
        <v/>
      </c>
    </row>
    <row r="22" customFormat="false" ht="15" hidden="false" customHeight="false" outlineLevel="0" collapsed="false">
      <c r="A22" s="7"/>
      <c r="B22" s="7"/>
      <c r="C22" s="7"/>
      <c r="D22" s="42"/>
      <c r="E22" s="38" t="str">
        <f aca="false">IF($A22="","",ROUND(N(C22)*N(D22),2))</f>
        <v/>
      </c>
      <c r="F22" s="8" t="str">
        <f aca="false">IF($A22="","",IF(COUNTIF(Invoices!$A$6:$A$505,$A22)=0,"Invoice not registered",""))</f>
        <v/>
      </c>
      <c r="G22" s="8" t="str">
        <f aca="false">IF($A22="","",$A22&amp;"|"&amp;COUNTIF($A$6:$A22,$A22))</f>
        <v/>
      </c>
    </row>
    <row r="23" customFormat="false" ht="15" hidden="false" customHeight="false" outlineLevel="0" collapsed="false">
      <c r="A23" s="7"/>
      <c r="B23" s="7"/>
      <c r="C23" s="7"/>
      <c r="D23" s="42"/>
      <c r="E23" s="38" t="str">
        <f aca="false">IF($A23="","",ROUND(N(C23)*N(D23),2))</f>
        <v/>
      </c>
      <c r="F23" s="8" t="str">
        <f aca="false">IF($A23="","",IF(COUNTIF(Invoices!$A$6:$A$505,$A23)=0,"Invoice not registered",""))</f>
        <v/>
      </c>
      <c r="G23" s="8" t="str">
        <f aca="false">IF($A23="","",$A23&amp;"|"&amp;COUNTIF($A$6:$A23,$A23))</f>
        <v/>
      </c>
    </row>
    <row r="24" customFormat="false" ht="15" hidden="false" customHeight="false" outlineLevel="0" collapsed="false">
      <c r="A24" s="7"/>
      <c r="B24" s="7"/>
      <c r="C24" s="7"/>
      <c r="D24" s="42"/>
      <c r="E24" s="38" t="str">
        <f aca="false">IF($A24="","",ROUND(N(C24)*N(D24),2))</f>
        <v/>
      </c>
      <c r="F24" s="8" t="str">
        <f aca="false">IF($A24="","",IF(COUNTIF(Invoices!$A$6:$A$505,$A24)=0,"Invoice not registered",""))</f>
        <v/>
      </c>
      <c r="G24" s="8" t="str">
        <f aca="false">IF($A24="","",$A24&amp;"|"&amp;COUNTIF($A$6:$A24,$A24))</f>
        <v/>
      </c>
    </row>
    <row r="25" customFormat="false" ht="15" hidden="false" customHeight="false" outlineLevel="0" collapsed="false">
      <c r="A25" s="7"/>
      <c r="B25" s="7"/>
      <c r="C25" s="7"/>
      <c r="D25" s="42"/>
      <c r="E25" s="38" t="str">
        <f aca="false">IF($A25="","",ROUND(N(C25)*N(D25),2))</f>
        <v/>
      </c>
      <c r="F25" s="8" t="str">
        <f aca="false">IF($A25="","",IF(COUNTIF(Invoices!$A$6:$A$505,$A25)=0,"Invoice not registered",""))</f>
        <v/>
      </c>
      <c r="G25" s="8" t="str">
        <f aca="false">IF($A25="","",$A25&amp;"|"&amp;COUNTIF($A$6:$A25,$A25))</f>
        <v/>
      </c>
    </row>
    <row r="26" customFormat="false" ht="15" hidden="false" customHeight="false" outlineLevel="0" collapsed="false">
      <c r="A26" s="7"/>
      <c r="B26" s="7"/>
      <c r="C26" s="7"/>
      <c r="D26" s="42"/>
      <c r="E26" s="38" t="str">
        <f aca="false">IF($A26="","",ROUND(N(C26)*N(D26),2))</f>
        <v/>
      </c>
      <c r="F26" s="8" t="str">
        <f aca="false">IF($A26="","",IF(COUNTIF(Invoices!$A$6:$A$505,$A26)=0,"Invoice not registered",""))</f>
        <v/>
      </c>
      <c r="G26" s="8" t="str">
        <f aca="false">IF($A26="","",$A26&amp;"|"&amp;COUNTIF($A$6:$A26,$A26))</f>
        <v/>
      </c>
    </row>
    <row r="27" customFormat="false" ht="15" hidden="false" customHeight="false" outlineLevel="0" collapsed="false">
      <c r="A27" s="7"/>
      <c r="B27" s="7"/>
      <c r="C27" s="7"/>
      <c r="D27" s="42"/>
      <c r="E27" s="38" t="str">
        <f aca="false">IF($A27="","",ROUND(N(C27)*N(D27),2))</f>
        <v/>
      </c>
      <c r="F27" s="8" t="str">
        <f aca="false">IF($A27="","",IF(COUNTIF(Invoices!$A$6:$A$505,$A27)=0,"Invoice not registered",""))</f>
        <v/>
      </c>
      <c r="G27" s="8" t="str">
        <f aca="false">IF($A27="","",$A27&amp;"|"&amp;COUNTIF($A$6:$A27,$A27))</f>
        <v/>
      </c>
    </row>
    <row r="28" customFormat="false" ht="15" hidden="false" customHeight="false" outlineLevel="0" collapsed="false">
      <c r="A28" s="7"/>
      <c r="B28" s="7"/>
      <c r="C28" s="7"/>
      <c r="D28" s="42"/>
      <c r="E28" s="38" t="str">
        <f aca="false">IF($A28="","",ROUND(N(C28)*N(D28),2))</f>
        <v/>
      </c>
      <c r="F28" s="8" t="str">
        <f aca="false">IF($A28="","",IF(COUNTIF(Invoices!$A$6:$A$505,$A28)=0,"Invoice not registered",""))</f>
        <v/>
      </c>
      <c r="G28" s="8" t="str">
        <f aca="false">IF($A28="","",$A28&amp;"|"&amp;COUNTIF($A$6:$A28,$A28))</f>
        <v/>
      </c>
    </row>
    <row r="29" customFormat="false" ht="15" hidden="false" customHeight="false" outlineLevel="0" collapsed="false">
      <c r="A29" s="7"/>
      <c r="B29" s="7"/>
      <c r="C29" s="7"/>
      <c r="D29" s="42"/>
      <c r="E29" s="38" t="str">
        <f aca="false">IF($A29="","",ROUND(N(C29)*N(D29),2))</f>
        <v/>
      </c>
      <c r="F29" s="8" t="str">
        <f aca="false">IF($A29="","",IF(COUNTIF(Invoices!$A$6:$A$505,$A29)=0,"Invoice not registered",""))</f>
        <v/>
      </c>
      <c r="G29" s="8" t="str">
        <f aca="false">IF($A29="","",$A29&amp;"|"&amp;COUNTIF($A$6:$A29,$A29))</f>
        <v/>
      </c>
    </row>
    <row r="30" customFormat="false" ht="15" hidden="false" customHeight="false" outlineLevel="0" collapsed="false">
      <c r="A30" s="7"/>
      <c r="B30" s="7"/>
      <c r="C30" s="7"/>
      <c r="D30" s="42"/>
      <c r="E30" s="38" t="str">
        <f aca="false">IF($A30="","",ROUND(N(C30)*N(D30),2))</f>
        <v/>
      </c>
      <c r="F30" s="8" t="str">
        <f aca="false">IF($A30="","",IF(COUNTIF(Invoices!$A$6:$A$505,$A30)=0,"Invoice not registered",""))</f>
        <v/>
      </c>
      <c r="G30" s="8" t="str">
        <f aca="false">IF($A30="","",$A30&amp;"|"&amp;COUNTIF($A$6:$A30,$A30))</f>
        <v/>
      </c>
    </row>
    <row r="31" customFormat="false" ht="15" hidden="false" customHeight="false" outlineLevel="0" collapsed="false">
      <c r="A31" s="7"/>
      <c r="B31" s="7"/>
      <c r="C31" s="7"/>
      <c r="D31" s="42"/>
      <c r="E31" s="38" t="str">
        <f aca="false">IF($A31="","",ROUND(N(C31)*N(D31),2))</f>
        <v/>
      </c>
      <c r="F31" s="8" t="str">
        <f aca="false">IF($A31="","",IF(COUNTIF(Invoices!$A$6:$A$505,$A31)=0,"Invoice not registered",""))</f>
        <v/>
      </c>
      <c r="G31" s="8" t="str">
        <f aca="false">IF($A31="","",$A31&amp;"|"&amp;COUNTIF($A$6:$A31,$A31))</f>
        <v/>
      </c>
    </row>
    <row r="32" customFormat="false" ht="15" hidden="false" customHeight="false" outlineLevel="0" collapsed="false">
      <c r="A32" s="7"/>
      <c r="B32" s="7"/>
      <c r="C32" s="7"/>
      <c r="D32" s="42"/>
      <c r="E32" s="38" t="str">
        <f aca="false">IF($A32="","",ROUND(N(C32)*N(D32),2))</f>
        <v/>
      </c>
      <c r="F32" s="8" t="str">
        <f aca="false">IF($A32="","",IF(COUNTIF(Invoices!$A$6:$A$505,$A32)=0,"Invoice not registered",""))</f>
        <v/>
      </c>
      <c r="G32" s="8" t="str">
        <f aca="false">IF($A32="","",$A32&amp;"|"&amp;COUNTIF($A$6:$A32,$A32))</f>
        <v/>
      </c>
    </row>
    <row r="33" customFormat="false" ht="15" hidden="false" customHeight="false" outlineLevel="0" collapsed="false">
      <c r="A33" s="7"/>
      <c r="B33" s="7"/>
      <c r="C33" s="7"/>
      <c r="D33" s="42"/>
      <c r="E33" s="38" t="str">
        <f aca="false">IF($A33="","",ROUND(N(C33)*N(D33),2))</f>
        <v/>
      </c>
      <c r="F33" s="8" t="str">
        <f aca="false">IF($A33="","",IF(COUNTIF(Invoices!$A$6:$A$505,$A33)=0,"Invoice not registered",""))</f>
        <v/>
      </c>
      <c r="G33" s="8" t="str">
        <f aca="false">IF($A33="","",$A33&amp;"|"&amp;COUNTIF($A$6:$A33,$A33))</f>
        <v/>
      </c>
    </row>
    <row r="34" customFormat="false" ht="15" hidden="false" customHeight="false" outlineLevel="0" collapsed="false">
      <c r="A34" s="7"/>
      <c r="B34" s="7"/>
      <c r="C34" s="7"/>
      <c r="D34" s="42"/>
      <c r="E34" s="38" t="str">
        <f aca="false">IF($A34="","",ROUND(N(C34)*N(D34),2))</f>
        <v/>
      </c>
      <c r="F34" s="8" t="str">
        <f aca="false">IF($A34="","",IF(COUNTIF(Invoices!$A$6:$A$505,$A34)=0,"Invoice not registered",""))</f>
        <v/>
      </c>
      <c r="G34" s="8" t="str">
        <f aca="false">IF($A34="","",$A34&amp;"|"&amp;COUNTIF($A$6:$A34,$A34))</f>
        <v/>
      </c>
    </row>
    <row r="35" customFormat="false" ht="15" hidden="false" customHeight="false" outlineLevel="0" collapsed="false">
      <c r="A35" s="7"/>
      <c r="B35" s="7"/>
      <c r="C35" s="7"/>
      <c r="D35" s="42"/>
      <c r="E35" s="38" t="str">
        <f aca="false">IF($A35="","",ROUND(N(C35)*N(D35),2))</f>
        <v/>
      </c>
      <c r="F35" s="8" t="str">
        <f aca="false">IF($A35="","",IF(COUNTIF(Invoices!$A$6:$A$505,$A35)=0,"Invoice not registered",""))</f>
        <v/>
      </c>
      <c r="G35" s="8" t="str">
        <f aca="false">IF($A35="","",$A35&amp;"|"&amp;COUNTIF($A$6:$A35,$A35))</f>
        <v/>
      </c>
    </row>
    <row r="36" customFormat="false" ht="15" hidden="false" customHeight="false" outlineLevel="0" collapsed="false">
      <c r="A36" s="7"/>
      <c r="B36" s="7"/>
      <c r="C36" s="7"/>
      <c r="D36" s="42"/>
      <c r="E36" s="38" t="str">
        <f aca="false">IF($A36="","",ROUND(N(C36)*N(D36),2))</f>
        <v/>
      </c>
      <c r="F36" s="8" t="str">
        <f aca="false">IF($A36="","",IF(COUNTIF(Invoices!$A$6:$A$505,$A36)=0,"Invoice not registered",""))</f>
        <v/>
      </c>
      <c r="G36" s="8" t="str">
        <f aca="false">IF($A36="","",$A36&amp;"|"&amp;COUNTIF($A$6:$A36,$A36))</f>
        <v/>
      </c>
    </row>
    <row r="37" customFormat="false" ht="15" hidden="false" customHeight="false" outlineLevel="0" collapsed="false">
      <c r="A37" s="7"/>
      <c r="B37" s="7"/>
      <c r="C37" s="7"/>
      <c r="D37" s="42"/>
      <c r="E37" s="38" t="str">
        <f aca="false">IF($A37="","",ROUND(N(C37)*N(D37),2))</f>
        <v/>
      </c>
      <c r="F37" s="8" t="str">
        <f aca="false">IF($A37="","",IF(COUNTIF(Invoices!$A$6:$A$505,$A37)=0,"Invoice not registered",""))</f>
        <v/>
      </c>
      <c r="G37" s="8" t="str">
        <f aca="false">IF($A37="","",$A37&amp;"|"&amp;COUNTIF($A$6:$A37,$A37))</f>
        <v/>
      </c>
    </row>
    <row r="38" customFormat="false" ht="15" hidden="false" customHeight="false" outlineLevel="0" collapsed="false">
      <c r="A38" s="7"/>
      <c r="B38" s="7"/>
      <c r="C38" s="7"/>
      <c r="D38" s="42"/>
      <c r="E38" s="38" t="str">
        <f aca="false">IF($A38="","",ROUND(N(C38)*N(D38),2))</f>
        <v/>
      </c>
      <c r="F38" s="8" t="str">
        <f aca="false">IF($A38="","",IF(COUNTIF(Invoices!$A$6:$A$505,$A38)=0,"Invoice not registered",""))</f>
        <v/>
      </c>
      <c r="G38" s="8" t="str">
        <f aca="false">IF($A38="","",$A38&amp;"|"&amp;COUNTIF($A$6:$A38,$A38))</f>
        <v/>
      </c>
    </row>
    <row r="39" customFormat="false" ht="15" hidden="false" customHeight="false" outlineLevel="0" collapsed="false">
      <c r="A39" s="7"/>
      <c r="B39" s="7"/>
      <c r="C39" s="7"/>
      <c r="D39" s="42"/>
      <c r="E39" s="38" t="str">
        <f aca="false">IF($A39="","",ROUND(N(C39)*N(D39),2))</f>
        <v/>
      </c>
      <c r="F39" s="8" t="str">
        <f aca="false">IF($A39="","",IF(COUNTIF(Invoices!$A$6:$A$505,$A39)=0,"Invoice not registered",""))</f>
        <v/>
      </c>
      <c r="G39" s="8" t="str">
        <f aca="false">IF($A39="","",$A39&amp;"|"&amp;COUNTIF($A$6:$A39,$A39))</f>
        <v/>
      </c>
    </row>
    <row r="40" customFormat="false" ht="15" hidden="false" customHeight="false" outlineLevel="0" collapsed="false">
      <c r="A40" s="7"/>
      <c r="B40" s="7"/>
      <c r="C40" s="7"/>
      <c r="D40" s="42"/>
      <c r="E40" s="38" t="str">
        <f aca="false">IF($A40="","",ROUND(N(C40)*N(D40),2))</f>
        <v/>
      </c>
      <c r="F40" s="8" t="str">
        <f aca="false">IF($A40="","",IF(COUNTIF(Invoices!$A$6:$A$505,$A40)=0,"Invoice not registered",""))</f>
        <v/>
      </c>
      <c r="G40" s="8" t="str">
        <f aca="false">IF($A40="","",$A40&amp;"|"&amp;COUNTIF($A$6:$A40,$A40))</f>
        <v/>
      </c>
    </row>
    <row r="41" customFormat="false" ht="15" hidden="false" customHeight="false" outlineLevel="0" collapsed="false">
      <c r="A41" s="7"/>
      <c r="B41" s="7"/>
      <c r="C41" s="7"/>
      <c r="D41" s="42"/>
      <c r="E41" s="38" t="str">
        <f aca="false">IF($A41="","",ROUND(N(C41)*N(D41),2))</f>
        <v/>
      </c>
      <c r="F41" s="8" t="str">
        <f aca="false">IF($A41="","",IF(COUNTIF(Invoices!$A$6:$A$505,$A41)=0,"Invoice not registered",""))</f>
        <v/>
      </c>
      <c r="G41" s="8" t="str">
        <f aca="false">IF($A41="","",$A41&amp;"|"&amp;COUNTIF($A$6:$A41,$A41))</f>
        <v/>
      </c>
    </row>
    <row r="42" customFormat="false" ht="15" hidden="false" customHeight="false" outlineLevel="0" collapsed="false">
      <c r="A42" s="7"/>
      <c r="B42" s="7"/>
      <c r="C42" s="7"/>
      <c r="D42" s="42"/>
      <c r="E42" s="38" t="str">
        <f aca="false">IF($A42="","",ROUND(N(C42)*N(D42),2))</f>
        <v/>
      </c>
      <c r="F42" s="8" t="str">
        <f aca="false">IF($A42="","",IF(COUNTIF(Invoices!$A$6:$A$505,$A42)=0,"Invoice not registered",""))</f>
        <v/>
      </c>
      <c r="G42" s="8" t="str">
        <f aca="false">IF($A42="","",$A42&amp;"|"&amp;COUNTIF($A$6:$A42,$A42))</f>
        <v/>
      </c>
    </row>
    <row r="43" customFormat="false" ht="15" hidden="false" customHeight="false" outlineLevel="0" collapsed="false">
      <c r="A43" s="7"/>
      <c r="B43" s="7"/>
      <c r="C43" s="7"/>
      <c r="D43" s="42"/>
      <c r="E43" s="38" t="str">
        <f aca="false">IF($A43="","",ROUND(N(C43)*N(D43),2))</f>
        <v/>
      </c>
      <c r="F43" s="8" t="str">
        <f aca="false">IF($A43="","",IF(COUNTIF(Invoices!$A$6:$A$505,$A43)=0,"Invoice not registered",""))</f>
        <v/>
      </c>
      <c r="G43" s="8" t="str">
        <f aca="false">IF($A43="","",$A43&amp;"|"&amp;COUNTIF($A$6:$A43,$A43))</f>
        <v/>
      </c>
    </row>
    <row r="44" customFormat="false" ht="15" hidden="false" customHeight="false" outlineLevel="0" collapsed="false">
      <c r="A44" s="7"/>
      <c r="B44" s="7"/>
      <c r="C44" s="7"/>
      <c r="D44" s="42"/>
      <c r="E44" s="38" t="str">
        <f aca="false">IF($A44="","",ROUND(N(C44)*N(D44),2))</f>
        <v/>
      </c>
      <c r="F44" s="8" t="str">
        <f aca="false">IF($A44="","",IF(COUNTIF(Invoices!$A$6:$A$505,$A44)=0,"Invoice not registered",""))</f>
        <v/>
      </c>
      <c r="G44" s="8" t="str">
        <f aca="false">IF($A44="","",$A44&amp;"|"&amp;COUNTIF($A$6:$A44,$A44))</f>
        <v/>
      </c>
    </row>
    <row r="45" customFormat="false" ht="15" hidden="false" customHeight="false" outlineLevel="0" collapsed="false">
      <c r="A45" s="7"/>
      <c r="B45" s="7"/>
      <c r="C45" s="7"/>
      <c r="D45" s="42"/>
      <c r="E45" s="38" t="str">
        <f aca="false">IF($A45="","",ROUND(N(C45)*N(D45),2))</f>
        <v/>
      </c>
      <c r="F45" s="8" t="str">
        <f aca="false">IF($A45="","",IF(COUNTIF(Invoices!$A$6:$A$505,$A45)=0,"Invoice not registered",""))</f>
        <v/>
      </c>
      <c r="G45" s="8" t="str">
        <f aca="false">IF($A45="","",$A45&amp;"|"&amp;COUNTIF($A$6:$A45,$A45))</f>
        <v/>
      </c>
    </row>
    <row r="46" customFormat="false" ht="15" hidden="false" customHeight="false" outlineLevel="0" collapsed="false">
      <c r="A46" s="7"/>
      <c r="B46" s="7"/>
      <c r="C46" s="7"/>
      <c r="D46" s="42"/>
      <c r="E46" s="38" t="str">
        <f aca="false">IF($A46="","",ROUND(N(C46)*N(D46),2))</f>
        <v/>
      </c>
      <c r="F46" s="8" t="str">
        <f aca="false">IF($A46="","",IF(COUNTIF(Invoices!$A$6:$A$505,$A46)=0,"Invoice not registered",""))</f>
        <v/>
      </c>
      <c r="G46" s="8" t="str">
        <f aca="false">IF($A46="","",$A46&amp;"|"&amp;COUNTIF($A$6:$A46,$A46))</f>
        <v/>
      </c>
    </row>
    <row r="47" customFormat="false" ht="15" hidden="false" customHeight="false" outlineLevel="0" collapsed="false">
      <c r="A47" s="7"/>
      <c r="B47" s="7"/>
      <c r="C47" s="7"/>
      <c r="D47" s="42"/>
      <c r="E47" s="38" t="str">
        <f aca="false">IF($A47="","",ROUND(N(C47)*N(D47),2))</f>
        <v/>
      </c>
      <c r="F47" s="8" t="str">
        <f aca="false">IF($A47="","",IF(COUNTIF(Invoices!$A$6:$A$505,$A47)=0,"Invoice not registered",""))</f>
        <v/>
      </c>
      <c r="G47" s="8" t="str">
        <f aca="false">IF($A47="","",$A47&amp;"|"&amp;COUNTIF($A$6:$A47,$A47))</f>
        <v/>
      </c>
    </row>
    <row r="48" customFormat="false" ht="15" hidden="false" customHeight="false" outlineLevel="0" collapsed="false">
      <c r="A48" s="7"/>
      <c r="B48" s="7"/>
      <c r="C48" s="7"/>
      <c r="D48" s="42"/>
      <c r="E48" s="38" t="str">
        <f aca="false">IF($A48="","",ROUND(N(C48)*N(D48),2))</f>
        <v/>
      </c>
      <c r="F48" s="8" t="str">
        <f aca="false">IF($A48="","",IF(COUNTIF(Invoices!$A$6:$A$505,$A48)=0,"Invoice not registered",""))</f>
        <v/>
      </c>
      <c r="G48" s="8" t="str">
        <f aca="false">IF($A48="","",$A48&amp;"|"&amp;COUNTIF($A$6:$A48,$A48))</f>
        <v/>
      </c>
    </row>
    <row r="49" customFormat="false" ht="15" hidden="false" customHeight="false" outlineLevel="0" collapsed="false">
      <c r="A49" s="7"/>
      <c r="B49" s="7"/>
      <c r="C49" s="7"/>
      <c r="D49" s="42"/>
      <c r="E49" s="38" t="str">
        <f aca="false">IF($A49="","",ROUND(N(C49)*N(D49),2))</f>
        <v/>
      </c>
      <c r="F49" s="8" t="str">
        <f aca="false">IF($A49="","",IF(COUNTIF(Invoices!$A$6:$A$505,$A49)=0,"Invoice not registered",""))</f>
        <v/>
      </c>
      <c r="G49" s="8" t="str">
        <f aca="false">IF($A49="","",$A49&amp;"|"&amp;COUNTIF($A$6:$A49,$A49))</f>
        <v/>
      </c>
    </row>
    <row r="50" customFormat="false" ht="15" hidden="false" customHeight="false" outlineLevel="0" collapsed="false">
      <c r="A50" s="7"/>
      <c r="B50" s="7"/>
      <c r="C50" s="7"/>
      <c r="D50" s="42"/>
      <c r="E50" s="38" t="str">
        <f aca="false">IF($A50="","",ROUND(N(C50)*N(D50),2))</f>
        <v/>
      </c>
      <c r="F50" s="8" t="str">
        <f aca="false">IF($A50="","",IF(COUNTIF(Invoices!$A$6:$A$505,$A50)=0,"Invoice not registered",""))</f>
        <v/>
      </c>
      <c r="G50" s="8" t="str">
        <f aca="false">IF($A50="","",$A50&amp;"|"&amp;COUNTIF($A$6:$A50,$A50))</f>
        <v/>
      </c>
    </row>
    <row r="51" customFormat="false" ht="15" hidden="false" customHeight="false" outlineLevel="0" collapsed="false">
      <c r="A51" s="7"/>
      <c r="B51" s="7"/>
      <c r="C51" s="7"/>
      <c r="D51" s="42"/>
      <c r="E51" s="38" t="str">
        <f aca="false">IF($A51="","",ROUND(N(C51)*N(D51),2))</f>
        <v/>
      </c>
      <c r="F51" s="8" t="str">
        <f aca="false">IF($A51="","",IF(COUNTIF(Invoices!$A$6:$A$505,$A51)=0,"Invoice not registered",""))</f>
        <v/>
      </c>
      <c r="G51" s="8" t="str">
        <f aca="false">IF($A51="","",$A51&amp;"|"&amp;COUNTIF($A$6:$A51,$A51))</f>
        <v/>
      </c>
    </row>
    <row r="52" customFormat="false" ht="15" hidden="false" customHeight="false" outlineLevel="0" collapsed="false">
      <c r="A52" s="7"/>
      <c r="B52" s="7"/>
      <c r="C52" s="7"/>
      <c r="D52" s="42"/>
      <c r="E52" s="38" t="str">
        <f aca="false">IF($A52="","",ROUND(N(C52)*N(D52),2))</f>
        <v/>
      </c>
      <c r="F52" s="8" t="str">
        <f aca="false">IF($A52="","",IF(COUNTIF(Invoices!$A$6:$A$505,$A52)=0,"Invoice not registered",""))</f>
        <v/>
      </c>
      <c r="G52" s="8" t="str">
        <f aca="false">IF($A52="","",$A52&amp;"|"&amp;COUNTIF($A$6:$A52,$A52))</f>
        <v/>
      </c>
    </row>
    <row r="53" customFormat="false" ht="15" hidden="false" customHeight="false" outlineLevel="0" collapsed="false">
      <c r="A53" s="7"/>
      <c r="B53" s="7"/>
      <c r="C53" s="7"/>
      <c r="D53" s="42"/>
      <c r="E53" s="38" t="str">
        <f aca="false">IF($A53="","",ROUND(N(C53)*N(D53),2))</f>
        <v/>
      </c>
      <c r="F53" s="8" t="str">
        <f aca="false">IF($A53="","",IF(COUNTIF(Invoices!$A$6:$A$505,$A53)=0,"Invoice not registered",""))</f>
        <v/>
      </c>
      <c r="G53" s="8" t="str">
        <f aca="false">IF($A53="","",$A53&amp;"|"&amp;COUNTIF($A$6:$A53,$A53))</f>
        <v/>
      </c>
    </row>
    <row r="54" customFormat="false" ht="15" hidden="false" customHeight="false" outlineLevel="0" collapsed="false">
      <c r="A54" s="7"/>
      <c r="B54" s="7"/>
      <c r="C54" s="7"/>
      <c r="D54" s="42"/>
      <c r="E54" s="38" t="str">
        <f aca="false">IF($A54="","",ROUND(N(C54)*N(D54),2))</f>
        <v/>
      </c>
      <c r="F54" s="8" t="str">
        <f aca="false">IF($A54="","",IF(COUNTIF(Invoices!$A$6:$A$505,$A54)=0,"Invoice not registered",""))</f>
        <v/>
      </c>
      <c r="G54" s="8" t="str">
        <f aca="false">IF($A54="","",$A54&amp;"|"&amp;COUNTIF($A$6:$A54,$A54))</f>
        <v/>
      </c>
    </row>
    <row r="55" customFormat="false" ht="15" hidden="false" customHeight="false" outlineLevel="0" collapsed="false">
      <c r="A55" s="7"/>
      <c r="B55" s="7"/>
      <c r="C55" s="7"/>
      <c r="D55" s="42"/>
      <c r="E55" s="38" t="str">
        <f aca="false">IF($A55="","",ROUND(N(C55)*N(D55),2))</f>
        <v/>
      </c>
      <c r="F55" s="8" t="str">
        <f aca="false">IF($A55="","",IF(COUNTIF(Invoices!$A$6:$A$505,$A55)=0,"Invoice not registered",""))</f>
        <v/>
      </c>
      <c r="G55" s="8" t="str">
        <f aca="false">IF($A55="","",$A55&amp;"|"&amp;COUNTIF($A$6:$A55,$A55))</f>
        <v/>
      </c>
    </row>
    <row r="56" customFormat="false" ht="15" hidden="false" customHeight="false" outlineLevel="0" collapsed="false">
      <c r="A56" s="7"/>
      <c r="B56" s="7"/>
      <c r="C56" s="7"/>
      <c r="D56" s="42"/>
      <c r="E56" s="38" t="str">
        <f aca="false">IF($A56="","",ROUND(N(C56)*N(D56),2))</f>
        <v/>
      </c>
      <c r="F56" s="8" t="str">
        <f aca="false">IF($A56="","",IF(COUNTIF(Invoices!$A$6:$A$505,$A56)=0,"Invoice not registered",""))</f>
        <v/>
      </c>
      <c r="G56" s="8" t="str">
        <f aca="false">IF($A56="","",$A56&amp;"|"&amp;COUNTIF($A$6:$A56,$A56))</f>
        <v/>
      </c>
    </row>
    <row r="57" customFormat="false" ht="15" hidden="false" customHeight="false" outlineLevel="0" collapsed="false">
      <c r="A57" s="7"/>
      <c r="B57" s="7"/>
      <c r="C57" s="7"/>
      <c r="D57" s="42"/>
      <c r="E57" s="38" t="str">
        <f aca="false">IF($A57="","",ROUND(N(C57)*N(D57),2))</f>
        <v/>
      </c>
      <c r="F57" s="8" t="str">
        <f aca="false">IF($A57="","",IF(COUNTIF(Invoices!$A$6:$A$505,$A57)=0,"Invoice not registered",""))</f>
        <v/>
      </c>
      <c r="G57" s="8" t="str">
        <f aca="false">IF($A57="","",$A57&amp;"|"&amp;COUNTIF($A$6:$A57,$A57))</f>
        <v/>
      </c>
    </row>
    <row r="58" customFormat="false" ht="15" hidden="false" customHeight="false" outlineLevel="0" collapsed="false">
      <c r="A58" s="7"/>
      <c r="B58" s="7"/>
      <c r="C58" s="7"/>
      <c r="D58" s="42"/>
      <c r="E58" s="38" t="str">
        <f aca="false">IF($A58="","",ROUND(N(C58)*N(D58),2))</f>
        <v/>
      </c>
      <c r="F58" s="8" t="str">
        <f aca="false">IF($A58="","",IF(COUNTIF(Invoices!$A$6:$A$505,$A58)=0,"Invoice not registered",""))</f>
        <v/>
      </c>
      <c r="G58" s="8" t="str">
        <f aca="false">IF($A58="","",$A58&amp;"|"&amp;COUNTIF($A$6:$A58,$A58))</f>
        <v/>
      </c>
    </row>
    <row r="59" customFormat="false" ht="15" hidden="false" customHeight="false" outlineLevel="0" collapsed="false">
      <c r="A59" s="7"/>
      <c r="B59" s="7"/>
      <c r="C59" s="7"/>
      <c r="D59" s="42"/>
      <c r="E59" s="38" t="str">
        <f aca="false">IF($A59="","",ROUND(N(C59)*N(D59),2))</f>
        <v/>
      </c>
      <c r="F59" s="8" t="str">
        <f aca="false">IF($A59="","",IF(COUNTIF(Invoices!$A$6:$A$505,$A59)=0,"Invoice not registered",""))</f>
        <v/>
      </c>
      <c r="G59" s="8" t="str">
        <f aca="false">IF($A59="","",$A59&amp;"|"&amp;COUNTIF($A$6:$A59,$A59))</f>
        <v/>
      </c>
    </row>
    <row r="60" customFormat="false" ht="15" hidden="false" customHeight="false" outlineLevel="0" collapsed="false">
      <c r="A60" s="7"/>
      <c r="B60" s="7"/>
      <c r="C60" s="7"/>
      <c r="D60" s="42"/>
      <c r="E60" s="38" t="str">
        <f aca="false">IF($A60="","",ROUND(N(C60)*N(D60),2))</f>
        <v/>
      </c>
      <c r="F60" s="8" t="str">
        <f aca="false">IF($A60="","",IF(COUNTIF(Invoices!$A$6:$A$505,$A60)=0,"Invoice not registered",""))</f>
        <v/>
      </c>
      <c r="G60" s="8" t="str">
        <f aca="false">IF($A60="","",$A60&amp;"|"&amp;COUNTIF($A$6:$A60,$A60))</f>
        <v/>
      </c>
    </row>
    <row r="61" customFormat="false" ht="15" hidden="false" customHeight="false" outlineLevel="0" collapsed="false">
      <c r="A61" s="7"/>
      <c r="B61" s="7"/>
      <c r="C61" s="7"/>
      <c r="D61" s="42"/>
      <c r="E61" s="38" t="str">
        <f aca="false">IF($A61="","",ROUND(N(C61)*N(D61),2))</f>
        <v/>
      </c>
      <c r="F61" s="8" t="str">
        <f aca="false">IF($A61="","",IF(COUNTIF(Invoices!$A$6:$A$505,$A61)=0,"Invoice not registered",""))</f>
        <v/>
      </c>
      <c r="G61" s="8" t="str">
        <f aca="false">IF($A61="","",$A61&amp;"|"&amp;COUNTIF($A$6:$A61,$A61))</f>
        <v/>
      </c>
    </row>
    <row r="62" customFormat="false" ht="15" hidden="false" customHeight="false" outlineLevel="0" collapsed="false">
      <c r="A62" s="7"/>
      <c r="B62" s="7"/>
      <c r="C62" s="7"/>
      <c r="D62" s="42"/>
      <c r="E62" s="38" t="str">
        <f aca="false">IF($A62="","",ROUND(N(C62)*N(D62),2))</f>
        <v/>
      </c>
      <c r="F62" s="8" t="str">
        <f aca="false">IF($A62="","",IF(COUNTIF(Invoices!$A$6:$A$505,$A62)=0,"Invoice not registered",""))</f>
        <v/>
      </c>
      <c r="G62" s="8" t="str">
        <f aca="false">IF($A62="","",$A62&amp;"|"&amp;COUNTIF($A$6:$A62,$A62))</f>
        <v/>
      </c>
    </row>
    <row r="63" customFormat="false" ht="15" hidden="false" customHeight="false" outlineLevel="0" collapsed="false">
      <c r="A63" s="7"/>
      <c r="B63" s="7"/>
      <c r="C63" s="7"/>
      <c r="D63" s="42"/>
      <c r="E63" s="38" t="str">
        <f aca="false">IF($A63="","",ROUND(N(C63)*N(D63),2))</f>
        <v/>
      </c>
      <c r="F63" s="8" t="str">
        <f aca="false">IF($A63="","",IF(COUNTIF(Invoices!$A$6:$A$505,$A63)=0,"Invoice not registered",""))</f>
        <v/>
      </c>
      <c r="G63" s="8" t="str">
        <f aca="false">IF($A63="","",$A63&amp;"|"&amp;COUNTIF($A$6:$A63,$A63))</f>
        <v/>
      </c>
    </row>
    <row r="64" customFormat="false" ht="15" hidden="false" customHeight="false" outlineLevel="0" collapsed="false">
      <c r="A64" s="7"/>
      <c r="B64" s="7"/>
      <c r="C64" s="7"/>
      <c r="D64" s="42"/>
      <c r="E64" s="38" t="str">
        <f aca="false">IF($A64="","",ROUND(N(C64)*N(D64),2))</f>
        <v/>
      </c>
      <c r="F64" s="8" t="str">
        <f aca="false">IF($A64="","",IF(COUNTIF(Invoices!$A$6:$A$505,$A64)=0,"Invoice not registered",""))</f>
        <v/>
      </c>
      <c r="G64" s="8" t="str">
        <f aca="false">IF($A64="","",$A64&amp;"|"&amp;COUNTIF($A$6:$A64,$A64))</f>
        <v/>
      </c>
    </row>
    <row r="65" customFormat="false" ht="15" hidden="false" customHeight="false" outlineLevel="0" collapsed="false">
      <c r="A65" s="7"/>
      <c r="B65" s="7"/>
      <c r="C65" s="7"/>
      <c r="D65" s="42"/>
      <c r="E65" s="38" t="str">
        <f aca="false">IF($A65="","",ROUND(N(C65)*N(D65),2))</f>
        <v/>
      </c>
      <c r="F65" s="8" t="str">
        <f aca="false">IF($A65="","",IF(COUNTIF(Invoices!$A$6:$A$505,$A65)=0,"Invoice not registered",""))</f>
        <v/>
      </c>
      <c r="G65" s="8" t="str">
        <f aca="false">IF($A65="","",$A65&amp;"|"&amp;COUNTIF($A$6:$A65,$A65))</f>
        <v/>
      </c>
    </row>
    <row r="66" customFormat="false" ht="15" hidden="false" customHeight="false" outlineLevel="0" collapsed="false">
      <c r="A66" s="7"/>
      <c r="B66" s="7"/>
      <c r="C66" s="7"/>
      <c r="D66" s="42"/>
      <c r="E66" s="38" t="str">
        <f aca="false">IF($A66="","",ROUND(N(C66)*N(D66),2))</f>
        <v/>
      </c>
      <c r="F66" s="8" t="str">
        <f aca="false">IF($A66="","",IF(COUNTIF(Invoices!$A$6:$A$505,$A66)=0,"Invoice not registered",""))</f>
        <v/>
      </c>
      <c r="G66" s="8" t="str">
        <f aca="false">IF($A66="","",$A66&amp;"|"&amp;COUNTIF($A$6:$A66,$A66))</f>
        <v/>
      </c>
    </row>
    <row r="67" customFormat="false" ht="15" hidden="false" customHeight="false" outlineLevel="0" collapsed="false">
      <c r="A67" s="7"/>
      <c r="B67" s="7"/>
      <c r="C67" s="7"/>
      <c r="D67" s="42"/>
      <c r="E67" s="38" t="str">
        <f aca="false">IF($A67="","",ROUND(N(C67)*N(D67),2))</f>
        <v/>
      </c>
      <c r="F67" s="8" t="str">
        <f aca="false">IF($A67="","",IF(COUNTIF(Invoices!$A$6:$A$505,$A67)=0,"Invoice not registered",""))</f>
        <v/>
      </c>
      <c r="G67" s="8" t="str">
        <f aca="false">IF($A67="","",$A67&amp;"|"&amp;COUNTIF($A$6:$A67,$A67))</f>
        <v/>
      </c>
    </row>
    <row r="68" customFormat="false" ht="15" hidden="false" customHeight="false" outlineLevel="0" collapsed="false">
      <c r="A68" s="7"/>
      <c r="B68" s="7"/>
      <c r="C68" s="7"/>
      <c r="D68" s="42"/>
      <c r="E68" s="38" t="str">
        <f aca="false">IF($A68="","",ROUND(N(C68)*N(D68),2))</f>
        <v/>
      </c>
      <c r="F68" s="8" t="str">
        <f aca="false">IF($A68="","",IF(COUNTIF(Invoices!$A$6:$A$505,$A68)=0,"Invoice not registered",""))</f>
        <v/>
      </c>
      <c r="G68" s="8" t="str">
        <f aca="false">IF($A68="","",$A68&amp;"|"&amp;COUNTIF($A$6:$A68,$A68))</f>
        <v/>
      </c>
    </row>
    <row r="69" customFormat="false" ht="15" hidden="false" customHeight="false" outlineLevel="0" collapsed="false">
      <c r="A69" s="7"/>
      <c r="B69" s="7"/>
      <c r="C69" s="7"/>
      <c r="D69" s="42"/>
      <c r="E69" s="38" t="str">
        <f aca="false">IF($A69="","",ROUND(N(C69)*N(D69),2))</f>
        <v/>
      </c>
      <c r="F69" s="8" t="str">
        <f aca="false">IF($A69="","",IF(COUNTIF(Invoices!$A$6:$A$505,$A69)=0,"Invoice not registered",""))</f>
        <v/>
      </c>
      <c r="G69" s="8" t="str">
        <f aca="false">IF($A69="","",$A69&amp;"|"&amp;COUNTIF($A$6:$A69,$A69))</f>
        <v/>
      </c>
    </row>
    <row r="70" customFormat="false" ht="15" hidden="false" customHeight="false" outlineLevel="0" collapsed="false">
      <c r="A70" s="7"/>
      <c r="B70" s="7"/>
      <c r="C70" s="7"/>
      <c r="D70" s="42"/>
      <c r="E70" s="38" t="str">
        <f aca="false">IF($A70="","",ROUND(N(C70)*N(D70),2))</f>
        <v/>
      </c>
      <c r="F70" s="8" t="str">
        <f aca="false">IF($A70="","",IF(COUNTIF(Invoices!$A$6:$A$505,$A70)=0,"Invoice not registered",""))</f>
        <v/>
      </c>
      <c r="G70" s="8" t="str">
        <f aca="false">IF($A70="","",$A70&amp;"|"&amp;COUNTIF($A$6:$A70,$A70))</f>
        <v/>
      </c>
    </row>
    <row r="71" customFormat="false" ht="15" hidden="false" customHeight="false" outlineLevel="0" collapsed="false">
      <c r="A71" s="7"/>
      <c r="B71" s="7"/>
      <c r="C71" s="7"/>
      <c r="D71" s="42"/>
      <c r="E71" s="38" t="str">
        <f aca="false">IF($A71="","",ROUND(N(C71)*N(D71),2))</f>
        <v/>
      </c>
      <c r="F71" s="8" t="str">
        <f aca="false">IF($A71="","",IF(COUNTIF(Invoices!$A$6:$A$505,$A71)=0,"Invoice not registered",""))</f>
        <v/>
      </c>
      <c r="G71" s="8" t="str">
        <f aca="false">IF($A71="","",$A71&amp;"|"&amp;COUNTIF($A$6:$A71,$A71))</f>
        <v/>
      </c>
    </row>
    <row r="72" customFormat="false" ht="15" hidden="false" customHeight="false" outlineLevel="0" collapsed="false">
      <c r="A72" s="7"/>
      <c r="B72" s="7"/>
      <c r="C72" s="7"/>
      <c r="D72" s="42"/>
      <c r="E72" s="38" t="str">
        <f aca="false">IF($A72="","",ROUND(N(C72)*N(D72),2))</f>
        <v/>
      </c>
      <c r="F72" s="8" t="str">
        <f aca="false">IF($A72="","",IF(COUNTIF(Invoices!$A$6:$A$505,$A72)=0,"Invoice not registered",""))</f>
        <v/>
      </c>
      <c r="G72" s="8" t="str">
        <f aca="false">IF($A72="","",$A72&amp;"|"&amp;COUNTIF($A$6:$A72,$A72))</f>
        <v/>
      </c>
    </row>
    <row r="73" customFormat="false" ht="15" hidden="false" customHeight="false" outlineLevel="0" collapsed="false">
      <c r="A73" s="7"/>
      <c r="B73" s="7"/>
      <c r="C73" s="7"/>
      <c r="D73" s="42"/>
      <c r="E73" s="38" t="str">
        <f aca="false">IF($A73="","",ROUND(N(C73)*N(D73),2))</f>
        <v/>
      </c>
      <c r="F73" s="8" t="str">
        <f aca="false">IF($A73="","",IF(COUNTIF(Invoices!$A$6:$A$505,$A73)=0,"Invoice not registered",""))</f>
        <v/>
      </c>
      <c r="G73" s="8" t="str">
        <f aca="false">IF($A73="","",$A73&amp;"|"&amp;COUNTIF($A$6:$A73,$A73))</f>
        <v/>
      </c>
    </row>
    <row r="74" customFormat="false" ht="15" hidden="false" customHeight="false" outlineLevel="0" collapsed="false">
      <c r="A74" s="7"/>
      <c r="B74" s="7"/>
      <c r="C74" s="7"/>
      <c r="D74" s="42"/>
      <c r="E74" s="38" t="str">
        <f aca="false">IF($A74="","",ROUND(N(C74)*N(D74),2))</f>
        <v/>
      </c>
      <c r="F74" s="8" t="str">
        <f aca="false">IF($A74="","",IF(COUNTIF(Invoices!$A$6:$A$505,$A74)=0,"Invoice not registered",""))</f>
        <v/>
      </c>
      <c r="G74" s="8" t="str">
        <f aca="false">IF($A74="","",$A74&amp;"|"&amp;COUNTIF($A$6:$A74,$A74))</f>
        <v/>
      </c>
    </row>
    <row r="75" customFormat="false" ht="15" hidden="false" customHeight="false" outlineLevel="0" collapsed="false">
      <c r="A75" s="7"/>
      <c r="B75" s="7"/>
      <c r="C75" s="7"/>
      <c r="D75" s="42"/>
      <c r="E75" s="38" t="str">
        <f aca="false">IF($A75="","",ROUND(N(C75)*N(D75),2))</f>
        <v/>
      </c>
      <c r="F75" s="8" t="str">
        <f aca="false">IF($A75="","",IF(COUNTIF(Invoices!$A$6:$A$505,$A75)=0,"Invoice not registered",""))</f>
        <v/>
      </c>
      <c r="G75" s="8" t="str">
        <f aca="false">IF($A75="","",$A75&amp;"|"&amp;COUNTIF($A$6:$A75,$A75))</f>
        <v/>
      </c>
    </row>
    <row r="76" customFormat="false" ht="15" hidden="false" customHeight="false" outlineLevel="0" collapsed="false">
      <c r="A76" s="7"/>
      <c r="B76" s="7"/>
      <c r="C76" s="7"/>
      <c r="D76" s="42"/>
      <c r="E76" s="38" t="str">
        <f aca="false">IF($A76="","",ROUND(N(C76)*N(D76),2))</f>
        <v/>
      </c>
      <c r="F76" s="8" t="str">
        <f aca="false">IF($A76="","",IF(COUNTIF(Invoices!$A$6:$A$505,$A76)=0,"Invoice not registered",""))</f>
        <v/>
      </c>
      <c r="G76" s="8" t="str">
        <f aca="false">IF($A76="","",$A76&amp;"|"&amp;COUNTIF($A$6:$A76,$A76))</f>
        <v/>
      </c>
    </row>
    <row r="77" customFormat="false" ht="15" hidden="false" customHeight="false" outlineLevel="0" collapsed="false">
      <c r="A77" s="7"/>
      <c r="B77" s="7"/>
      <c r="C77" s="7"/>
      <c r="D77" s="42"/>
      <c r="E77" s="38" t="str">
        <f aca="false">IF($A77="","",ROUND(N(C77)*N(D77),2))</f>
        <v/>
      </c>
      <c r="F77" s="8" t="str">
        <f aca="false">IF($A77="","",IF(COUNTIF(Invoices!$A$6:$A$505,$A77)=0,"Invoice not registered",""))</f>
        <v/>
      </c>
      <c r="G77" s="8" t="str">
        <f aca="false">IF($A77="","",$A77&amp;"|"&amp;COUNTIF($A$6:$A77,$A77))</f>
        <v/>
      </c>
    </row>
    <row r="78" customFormat="false" ht="15" hidden="false" customHeight="false" outlineLevel="0" collapsed="false">
      <c r="A78" s="7"/>
      <c r="B78" s="7"/>
      <c r="C78" s="7"/>
      <c r="D78" s="42"/>
      <c r="E78" s="38" t="str">
        <f aca="false">IF($A78="","",ROUND(N(C78)*N(D78),2))</f>
        <v/>
      </c>
      <c r="F78" s="8" t="str">
        <f aca="false">IF($A78="","",IF(COUNTIF(Invoices!$A$6:$A$505,$A78)=0,"Invoice not registered",""))</f>
        <v/>
      </c>
      <c r="G78" s="8" t="str">
        <f aca="false">IF($A78="","",$A78&amp;"|"&amp;COUNTIF($A$6:$A78,$A78))</f>
        <v/>
      </c>
    </row>
    <row r="79" customFormat="false" ht="15" hidden="false" customHeight="false" outlineLevel="0" collapsed="false">
      <c r="A79" s="7"/>
      <c r="B79" s="7"/>
      <c r="C79" s="7"/>
      <c r="D79" s="42"/>
      <c r="E79" s="38" t="str">
        <f aca="false">IF($A79="","",ROUND(N(C79)*N(D79),2))</f>
        <v/>
      </c>
      <c r="F79" s="8" t="str">
        <f aca="false">IF($A79="","",IF(COUNTIF(Invoices!$A$6:$A$505,$A79)=0,"Invoice not registered",""))</f>
        <v/>
      </c>
      <c r="G79" s="8" t="str">
        <f aca="false">IF($A79="","",$A79&amp;"|"&amp;COUNTIF($A$6:$A79,$A79))</f>
        <v/>
      </c>
    </row>
    <row r="80" customFormat="false" ht="15" hidden="false" customHeight="false" outlineLevel="0" collapsed="false">
      <c r="A80" s="7"/>
      <c r="B80" s="7"/>
      <c r="C80" s="7"/>
      <c r="D80" s="42"/>
      <c r="E80" s="38" t="str">
        <f aca="false">IF($A80="","",ROUND(N(C80)*N(D80),2))</f>
        <v/>
      </c>
      <c r="F80" s="8" t="str">
        <f aca="false">IF($A80="","",IF(COUNTIF(Invoices!$A$6:$A$505,$A80)=0,"Invoice not registered",""))</f>
        <v/>
      </c>
      <c r="G80" s="8" t="str">
        <f aca="false">IF($A80="","",$A80&amp;"|"&amp;COUNTIF($A$6:$A80,$A80))</f>
        <v/>
      </c>
    </row>
    <row r="81" customFormat="false" ht="15" hidden="false" customHeight="false" outlineLevel="0" collapsed="false">
      <c r="A81" s="7"/>
      <c r="B81" s="7"/>
      <c r="C81" s="7"/>
      <c r="D81" s="42"/>
      <c r="E81" s="38" t="str">
        <f aca="false">IF($A81="","",ROUND(N(C81)*N(D81),2))</f>
        <v/>
      </c>
      <c r="F81" s="8" t="str">
        <f aca="false">IF($A81="","",IF(COUNTIF(Invoices!$A$6:$A$505,$A81)=0,"Invoice not registered",""))</f>
        <v/>
      </c>
      <c r="G81" s="8" t="str">
        <f aca="false">IF($A81="","",$A81&amp;"|"&amp;COUNTIF($A$6:$A81,$A81))</f>
        <v/>
      </c>
    </row>
    <row r="82" customFormat="false" ht="15" hidden="false" customHeight="false" outlineLevel="0" collapsed="false">
      <c r="A82" s="7"/>
      <c r="B82" s="7"/>
      <c r="C82" s="7"/>
      <c r="D82" s="42"/>
      <c r="E82" s="38" t="str">
        <f aca="false">IF($A82="","",ROUND(N(C82)*N(D82),2))</f>
        <v/>
      </c>
      <c r="F82" s="8" t="str">
        <f aca="false">IF($A82="","",IF(COUNTIF(Invoices!$A$6:$A$505,$A82)=0,"Invoice not registered",""))</f>
        <v/>
      </c>
      <c r="G82" s="8" t="str">
        <f aca="false">IF($A82="","",$A82&amp;"|"&amp;COUNTIF($A$6:$A82,$A82))</f>
        <v/>
      </c>
    </row>
    <row r="83" customFormat="false" ht="15" hidden="false" customHeight="false" outlineLevel="0" collapsed="false">
      <c r="A83" s="7"/>
      <c r="B83" s="7"/>
      <c r="C83" s="7"/>
      <c r="D83" s="42"/>
      <c r="E83" s="38" t="str">
        <f aca="false">IF($A83="","",ROUND(N(C83)*N(D83),2))</f>
        <v/>
      </c>
      <c r="F83" s="8" t="str">
        <f aca="false">IF($A83="","",IF(COUNTIF(Invoices!$A$6:$A$505,$A83)=0,"Invoice not registered",""))</f>
        <v/>
      </c>
      <c r="G83" s="8" t="str">
        <f aca="false">IF($A83="","",$A83&amp;"|"&amp;COUNTIF($A$6:$A83,$A83))</f>
        <v/>
      </c>
    </row>
    <row r="84" customFormat="false" ht="15" hidden="false" customHeight="false" outlineLevel="0" collapsed="false">
      <c r="A84" s="7"/>
      <c r="B84" s="7"/>
      <c r="C84" s="7"/>
      <c r="D84" s="42"/>
      <c r="E84" s="38" t="str">
        <f aca="false">IF($A84="","",ROUND(N(C84)*N(D84),2))</f>
        <v/>
      </c>
      <c r="F84" s="8" t="str">
        <f aca="false">IF($A84="","",IF(COUNTIF(Invoices!$A$6:$A$505,$A84)=0,"Invoice not registered",""))</f>
        <v/>
      </c>
      <c r="G84" s="8" t="str">
        <f aca="false">IF($A84="","",$A84&amp;"|"&amp;COUNTIF($A$6:$A84,$A84))</f>
        <v/>
      </c>
    </row>
    <row r="85" customFormat="false" ht="15" hidden="false" customHeight="false" outlineLevel="0" collapsed="false">
      <c r="A85" s="7"/>
      <c r="B85" s="7"/>
      <c r="C85" s="7"/>
      <c r="D85" s="42"/>
      <c r="E85" s="38" t="str">
        <f aca="false">IF($A85="","",ROUND(N(C85)*N(D85),2))</f>
        <v/>
      </c>
      <c r="F85" s="8" t="str">
        <f aca="false">IF($A85="","",IF(COUNTIF(Invoices!$A$6:$A$505,$A85)=0,"Invoice not registered",""))</f>
        <v/>
      </c>
      <c r="G85" s="8" t="str">
        <f aca="false">IF($A85="","",$A85&amp;"|"&amp;COUNTIF($A$6:$A85,$A85))</f>
        <v/>
      </c>
    </row>
    <row r="86" customFormat="false" ht="15" hidden="false" customHeight="false" outlineLevel="0" collapsed="false">
      <c r="A86" s="7"/>
      <c r="B86" s="7"/>
      <c r="C86" s="7"/>
      <c r="D86" s="42"/>
      <c r="E86" s="38" t="str">
        <f aca="false">IF($A86="","",ROUND(N(C86)*N(D86),2))</f>
        <v/>
      </c>
      <c r="F86" s="8" t="str">
        <f aca="false">IF($A86="","",IF(COUNTIF(Invoices!$A$6:$A$505,$A86)=0,"Invoice not registered",""))</f>
        <v/>
      </c>
      <c r="G86" s="8" t="str">
        <f aca="false">IF($A86="","",$A86&amp;"|"&amp;COUNTIF($A$6:$A86,$A86))</f>
        <v/>
      </c>
    </row>
    <row r="87" customFormat="false" ht="15" hidden="false" customHeight="false" outlineLevel="0" collapsed="false">
      <c r="A87" s="7"/>
      <c r="B87" s="7"/>
      <c r="C87" s="7"/>
      <c r="D87" s="42"/>
      <c r="E87" s="38" t="str">
        <f aca="false">IF($A87="","",ROUND(N(C87)*N(D87),2))</f>
        <v/>
      </c>
      <c r="F87" s="8" t="str">
        <f aca="false">IF($A87="","",IF(COUNTIF(Invoices!$A$6:$A$505,$A87)=0,"Invoice not registered",""))</f>
        <v/>
      </c>
      <c r="G87" s="8" t="str">
        <f aca="false">IF($A87="","",$A87&amp;"|"&amp;COUNTIF($A$6:$A87,$A87))</f>
        <v/>
      </c>
    </row>
    <row r="88" customFormat="false" ht="15" hidden="false" customHeight="false" outlineLevel="0" collapsed="false">
      <c r="A88" s="7"/>
      <c r="B88" s="7"/>
      <c r="C88" s="7"/>
      <c r="D88" s="42"/>
      <c r="E88" s="38" t="str">
        <f aca="false">IF($A88="","",ROUND(N(C88)*N(D88),2))</f>
        <v/>
      </c>
      <c r="F88" s="8" t="str">
        <f aca="false">IF($A88="","",IF(COUNTIF(Invoices!$A$6:$A$505,$A88)=0,"Invoice not registered",""))</f>
        <v/>
      </c>
      <c r="G88" s="8" t="str">
        <f aca="false">IF($A88="","",$A88&amp;"|"&amp;COUNTIF($A$6:$A88,$A88))</f>
        <v/>
      </c>
    </row>
    <row r="89" customFormat="false" ht="15" hidden="false" customHeight="false" outlineLevel="0" collapsed="false">
      <c r="A89" s="7"/>
      <c r="B89" s="7"/>
      <c r="C89" s="7"/>
      <c r="D89" s="42"/>
      <c r="E89" s="38" t="str">
        <f aca="false">IF($A89="","",ROUND(N(C89)*N(D89),2))</f>
        <v/>
      </c>
      <c r="F89" s="8" t="str">
        <f aca="false">IF($A89="","",IF(COUNTIF(Invoices!$A$6:$A$505,$A89)=0,"Invoice not registered",""))</f>
        <v/>
      </c>
      <c r="G89" s="8" t="str">
        <f aca="false">IF($A89="","",$A89&amp;"|"&amp;COUNTIF($A$6:$A89,$A89))</f>
        <v/>
      </c>
    </row>
    <row r="90" customFormat="false" ht="15" hidden="false" customHeight="false" outlineLevel="0" collapsed="false">
      <c r="A90" s="7"/>
      <c r="B90" s="7"/>
      <c r="C90" s="7"/>
      <c r="D90" s="42"/>
      <c r="E90" s="38" t="str">
        <f aca="false">IF($A90="","",ROUND(N(C90)*N(D90),2))</f>
        <v/>
      </c>
      <c r="F90" s="8" t="str">
        <f aca="false">IF($A90="","",IF(COUNTIF(Invoices!$A$6:$A$505,$A90)=0,"Invoice not registered",""))</f>
        <v/>
      </c>
      <c r="G90" s="8" t="str">
        <f aca="false">IF($A90="","",$A90&amp;"|"&amp;COUNTIF($A$6:$A90,$A90))</f>
        <v/>
      </c>
    </row>
    <row r="91" customFormat="false" ht="15" hidden="false" customHeight="false" outlineLevel="0" collapsed="false">
      <c r="A91" s="7"/>
      <c r="B91" s="7"/>
      <c r="C91" s="7"/>
      <c r="D91" s="42"/>
      <c r="E91" s="38" t="str">
        <f aca="false">IF($A91="","",ROUND(N(C91)*N(D91),2))</f>
        <v/>
      </c>
      <c r="F91" s="8" t="str">
        <f aca="false">IF($A91="","",IF(COUNTIF(Invoices!$A$6:$A$505,$A91)=0,"Invoice not registered",""))</f>
        <v/>
      </c>
      <c r="G91" s="8" t="str">
        <f aca="false">IF($A91="","",$A91&amp;"|"&amp;COUNTIF($A$6:$A91,$A91))</f>
        <v/>
      </c>
    </row>
    <row r="92" customFormat="false" ht="15" hidden="false" customHeight="false" outlineLevel="0" collapsed="false">
      <c r="A92" s="7"/>
      <c r="B92" s="7"/>
      <c r="C92" s="7"/>
      <c r="D92" s="42"/>
      <c r="E92" s="38" t="str">
        <f aca="false">IF($A92="","",ROUND(N(C92)*N(D92),2))</f>
        <v/>
      </c>
      <c r="F92" s="8" t="str">
        <f aca="false">IF($A92="","",IF(COUNTIF(Invoices!$A$6:$A$505,$A92)=0,"Invoice not registered",""))</f>
        <v/>
      </c>
      <c r="G92" s="8" t="str">
        <f aca="false">IF($A92="","",$A92&amp;"|"&amp;COUNTIF($A$6:$A92,$A92))</f>
        <v/>
      </c>
    </row>
    <row r="93" customFormat="false" ht="15" hidden="false" customHeight="false" outlineLevel="0" collapsed="false">
      <c r="A93" s="7"/>
      <c r="B93" s="7"/>
      <c r="C93" s="7"/>
      <c r="D93" s="42"/>
      <c r="E93" s="38" t="str">
        <f aca="false">IF($A93="","",ROUND(N(C93)*N(D93),2))</f>
        <v/>
      </c>
      <c r="F93" s="8" t="str">
        <f aca="false">IF($A93="","",IF(COUNTIF(Invoices!$A$6:$A$505,$A93)=0,"Invoice not registered",""))</f>
        <v/>
      </c>
      <c r="G93" s="8" t="str">
        <f aca="false">IF($A93="","",$A93&amp;"|"&amp;COUNTIF($A$6:$A93,$A93))</f>
        <v/>
      </c>
    </row>
    <row r="94" customFormat="false" ht="15" hidden="false" customHeight="false" outlineLevel="0" collapsed="false">
      <c r="A94" s="7"/>
      <c r="B94" s="7"/>
      <c r="C94" s="7"/>
      <c r="D94" s="42"/>
      <c r="E94" s="38" t="str">
        <f aca="false">IF($A94="","",ROUND(N(C94)*N(D94),2))</f>
        <v/>
      </c>
      <c r="F94" s="8" t="str">
        <f aca="false">IF($A94="","",IF(COUNTIF(Invoices!$A$6:$A$505,$A94)=0,"Invoice not registered",""))</f>
        <v/>
      </c>
      <c r="G94" s="8" t="str">
        <f aca="false">IF($A94="","",$A94&amp;"|"&amp;COUNTIF($A$6:$A94,$A94))</f>
        <v/>
      </c>
    </row>
    <row r="95" customFormat="false" ht="15" hidden="false" customHeight="false" outlineLevel="0" collapsed="false">
      <c r="A95" s="7"/>
      <c r="B95" s="7"/>
      <c r="C95" s="7"/>
      <c r="D95" s="42"/>
      <c r="E95" s="38" t="str">
        <f aca="false">IF($A95="","",ROUND(N(C95)*N(D95),2))</f>
        <v/>
      </c>
      <c r="F95" s="8" t="str">
        <f aca="false">IF($A95="","",IF(COUNTIF(Invoices!$A$6:$A$505,$A95)=0,"Invoice not registered",""))</f>
        <v/>
      </c>
      <c r="G95" s="8" t="str">
        <f aca="false">IF($A95="","",$A95&amp;"|"&amp;COUNTIF($A$6:$A95,$A95))</f>
        <v/>
      </c>
    </row>
    <row r="96" customFormat="false" ht="15" hidden="false" customHeight="false" outlineLevel="0" collapsed="false">
      <c r="A96" s="7"/>
      <c r="B96" s="7"/>
      <c r="C96" s="7"/>
      <c r="D96" s="42"/>
      <c r="E96" s="38" t="str">
        <f aca="false">IF($A96="","",ROUND(N(C96)*N(D96),2))</f>
        <v/>
      </c>
      <c r="F96" s="8" t="str">
        <f aca="false">IF($A96="","",IF(COUNTIF(Invoices!$A$6:$A$505,$A96)=0,"Invoice not registered",""))</f>
        <v/>
      </c>
      <c r="G96" s="8" t="str">
        <f aca="false">IF($A96="","",$A96&amp;"|"&amp;COUNTIF($A$6:$A96,$A96))</f>
        <v/>
      </c>
    </row>
    <row r="97" customFormat="false" ht="15" hidden="false" customHeight="false" outlineLevel="0" collapsed="false">
      <c r="A97" s="7"/>
      <c r="B97" s="7"/>
      <c r="C97" s="7"/>
      <c r="D97" s="42"/>
      <c r="E97" s="38" t="str">
        <f aca="false">IF($A97="","",ROUND(N(C97)*N(D97),2))</f>
        <v/>
      </c>
      <c r="F97" s="8" t="str">
        <f aca="false">IF($A97="","",IF(COUNTIF(Invoices!$A$6:$A$505,$A97)=0,"Invoice not registered",""))</f>
        <v/>
      </c>
      <c r="G97" s="8" t="str">
        <f aca="false">IF($A97="","",$A97&amp;"|"&amp;COUNTIF($A$6:$A97,$A97))</f>
        <v/>
      </c>
    </row>
    <row r="98" customFormat="false" ht="15" hidden="false" customHeight="false" outlineLevel="0" collapsed="false">
      <c r="A98" s="7"/>
      <c r="B98" s="7"/>
      <c r="C98" s="7"/>
      <c r="D98" s="42"/>
      <c r="E98" s="38" t="str">
        <f aca="false">IF($A98="","",ROUND(N(C98)*N(D98),2))</f>
        <v/>
      </c>
      <c r="F98" s="8" t="str">
        <f aca="false">IF($A98="","",IF(COUNTIF(Invoices!$A$6:$A$505,$A98)=0,"Invoice not registered",""))</f>
        <v/>
      </c>
      <c r="G98" s="8" t="str">
        <f aca="false">IF($A98="","",$A98&amp;"|"&amp;COUNTIF($A$6:$A98,$A98))</f>
        <v/>
      </c>
    </row>
    <row r="99" customFormat="false" ht="15" hidden="false" customHeight="false" outlineLevel="0" collapsed="false">
      <c r="A99" s="7"/>
      <c r="B99" s="7"/>
      <c r="C99" s="7"/>
      <c r="D99" s="42"/>
      <c r="E99" s="38" t="str">
        <f aca="false">IF($A99="","",ROUND(N(C99)*N(D99),2))</f>
        <v/>
      </c>
      <c r="F99" s="8" t="str">
        <f aca="false">IF($A99="","",IF(COUNTIF(Invoices!$A$6:$A$505,$A99)=0,"Invoice not registered",""))</f>
        <v/>
      </c>
      <c r="G99" s="8" t="str">
        <f aca="false">IF($A99="","",$A99&amp;"|"&amp;COUNTIF($A$6:$A99,$A99))</f>
        <v/>
      </c>
    </row>
    <row r="100" customFormat="false" ht="15" hidden="false" customHeight="false" outlineLevel="0" collapsed="false">
      <c r="A100" s="7"/>
      <c r="B100" s="7"/>
      <c r="C100" s="7"/>
      <c r="D100" s="42"/>
      <c r="E100" s="38" t="str">
        <f aca="false">IF($A100="","",ROUND(N(C100)*N(D100),2))</f>
        <v/>
      </c>
      <c r="F100" s="8" t="str">
        <f aca="false">IF($A100="","",IF(COUNTIF(Invoices!$A$6:$A$505,$A100)=0,"Invoice not registered",""))</f>
        <v/>
      </c>
      <c r="G100" s="8" t="str">
        <f aca="false">IF($A100="","",$A100&amp;"|"&amp;COUNTIF($A$6:$A100,$A100))</f>
        <v/>
      </c>
    </row>
    <row r="101" customFormat="false" ht="15" hidden="false" customHeight="false" outlineLevel="0" collapsed="false">
      <c r="A101" s="7"/>
      <c r="B101" s="7"/>
      <c r="C101" s="7"/>
      <c r="D101" s="42"/>
      <c r="E101" s="38" t="str">
        <f aca="false">IF($A101="","",ROUND(N(C101)*N(D101),2))</f>
        <v/>
      </c>
      <c r="F101" s="8" t="str">
        <f aca="false">IF($A101="","",IF(COUNTIF(Invoices!$A$6:$A$505,$A101)=0,"Invoice not registered",""))</f>
        <v/>
      </c>
      <c r="G101" s="8" t="str">
        <f aca="false">IF($A101="","",$A101&amp;"|"&amp;COUNTIF($A$6:$A101,$A101))</f>
        <v/>
      </c>
    </row>
    <row r="102" customFormat="false" ht="15" hidden="false" customHeight="false" outlineLevel="0" collapsed="false">
      <c r="A102" s="7"/>
      <c r="B102" s="7"/>
      <c r="C102" s="7"/>
      <c r="D102" s="42"/>
      <c r="E102" s="38" t="str">
        <f aca="false">IF($A102="","",ROUND(N(C102)*N(D102),2))</f>
        <v/>
      </c>
      <c r="F102" s="8" t="str">
        <f aca="false">IF($A102="","",IF(COUNTIF(Invoices!$A$6:$A$505,$A102)=0,"Invoice not registered",""))</f>
        <v/>
      </c>
      <c r="G102" s="8" t="str">
        <f aca="false">IF($A102="","",$A102&amp;"|"&amp;COUNTIF($A$6:$A102,$A102))</f>
        <v/>
      </c>
    </row>
    <row r="103" customFormat="false" ht="15" hidden="false" customHeight="false" outlineLevel="0" collapsed="false">
      <c r="A103" s="7"/>
      <c r="B103" s="7"/>
      <c r="C103" s="7"/>
      <c r="D103" s="42"/>
      <c r="E103" s="38" t="str">
        <f aca="false">IF($A103="","",ROUND(N(C103)*N(D103),2))</f>
        <v/>
      </c>
      <c r="F103" s="8" t="str">
        <f aca="false">IF($A103="","",IF(COUNTIF(Invoices!$A$6:$A$505,$A103)=0,"Invoice not registered",""))</f>
        <v/>
      </c>
      <c r="G103" s="8" t="str">
        <f aca="false">IF($A103="","",$A103&amp;"|"&amp;COUNTIF($A$6:$A103,$A103))</f>
        <v/>
      </c>
    </row>
    <row r="104" customFormat="false" ht="15" hidden="false" customHeight="false" outlineLevel="0" collapsed="false">
      <c r="A104" s="7"/>
      <c r="B104" s="7"/>
      <c r="C104" s="7"/>
      <c r="D104" s="42"/>
      <c r="E104" s="38" t="str">
        <f aca="false">IF($A104="","",ROUND(N(C104)*N(D104),2))</f>
        <v/>
      </c>
      <c r="F104" s="8" t="str">
        <f aca="false">IF($A104="","",IF(COUNTIF(Invoices!$A$6:$A$505,$A104)=0,"Invoice not registered",""))</f>
        <v/>
      </c>
      <c r="G104" s="8" t="str">
        <f aca="false">IF($A104="","",$A104&amp;"|"&amp;COUNTIF($A$6:$A104,$A104))</f>
        <v/>
      </c>
    </row>
    <row r="105" customFormat="false" ht="15" hidden="false" customHeight="false" outlineLevel="0" collapsed="false">
      <c r="A105" s="7"/>
      <c r="B105" s="7"/>
      <c r="C105" s="7"/>
      <c r="D105" s="42"/>
      <c r="E105" s="38" t="str">
        <f aca="false">IF($A105="","",ROUND(N(C105)*N(D105),2))</f>
        <v/>
      </c>
      <c r="F105" s="8" t="str">
        <f aca="false">IF($A105="","",IF(COUNTIF(Invoices!$A$6:$A$505,$A105)=0,"Invoice not registered",""))</f>
        <v/>
      </c>
      <c r="G105" s="8" t="str">
        <f aca="false">IF($A105="","",$A105&amp;"|"&amp;COUNTIF($A$6:$A105,$A105))</f>
        <v/>
      </c>
    </row>
    <row r="106" customFormat="false" ht="15" hidden="false" customHeight="false" outlineLevel="0" collapsed="false">
      <c r="A106" s="7"/>
      <c r="B106" s="7"/>
      <c r="C106" s="7"/>
      <c r="D106" s="42"/>
      <c r="E106" s="38" t="str">
        <f aca="false">IF($A106="","",ROUND(N(C106)*N(D106),2))</f>
        <v/>
      </c>
      <c r="F106" s="8" t="str">
        <f aca="false">IF($A106="","",IF(COUNTIF(Invoices!$A$6:$A$505,$A106)=0,"Invoice not registered",""))</f>
        <v/>
      </c>
      <c r="G106" s="8" t="str">
        <f aca="false">IF($A106="","",$A106&amp;"|"&amp;COUNTIF($A$6:$A106,$A106))</f>
        <v/>
      </c>
    </row>
    <row r="107" customFormat="false" ht="15" hidden="false" customHeight="false" outlineLevel="0" collapsed="false">
      <c r="A107" s="7"/>
      <c r="B107" s="7"/>
      <c r="C107" s="7"/>
      <c r="D107" s="42"/>
      <c r="E107" s="38" t="str">
        <f aca="false">IF($A107="","",ROUND(N(C107)*N(D107),2))</f>
        <v/>
      </c>
      <c r="F107" s="8" t="str">
        <f aca="false">IF($A107="","",IF(COUNTIF(Invoices!$A$6:$A$505,$A107)=0,"Invoice not registered",""))</f>
        <v/>
      </c>
      <c r="G107" s="8" t="str">
        <f aca="false">IF($A107="","",$A107&amp;"|"&amp;COUNTIF($A$6:$A107,$A107))</f>
        <v/>
      </c>
    </row>
    <row r="108" customFormat="false" ht="15" hidden="false" customHeight="false" outlineLevel="0" collapsed="false">
      <c r="A108" s="7"/>
      <c r="B108" s="7"/>
      <c r="C108" s="7"/>
      <c r="D108" s="42"/>
      <c r="E108" s="38" t="str">
        <f aca="false">IF($A108="","",ROUND(N(C108)*N(D108),2))</f>
        <v/>
      </c>
      <c r="F108" s="8" t="str">
        <f aca="false">IF($A108="","",IF(COUNTIF(Invoices!$A$6:$A$505,$A108)=0,"Invoice not registered",""))</f>
        <v/>
      </c>
      <c r="G108" s="8" t="str">
        <f aca="false">IF($A108="","",$A108&amp;"|"&amp;COUNTIF($A$6:$A108,$A108))</f>
        <v/>
      </c>
    </row>
    <row r="109" customFormat="false" ht="15" hidden="false" customHeight="false" outlineLevel="0" collapsed="false">
      <c r="A109" s="7"/>
      <c r="B109" s="7"/>
      <c r="C109" s="7"/>
      <c r="D109" s="42"/>
      <c r="E109" s="38" t="str">
        <f aca="false">IF($A109="","",ROUND(N(C109)*N(D109),2))</f>
        <v/>
      </c>
      <c r="F109" s="8" t="str">
        <f aca="false">IF($A109="","",IF(COUNTIF(Invoices!$A$6:$A$505,$A109)=0,"Invoice not registered",""))</f>
        <v/>
      </c>
      <c r="G109" s="8" t="str">
        <f aca="false">IF($A109="","",$A109&amp;"|"&amp;COUNTIF($A$6:$A109,$A109))</f>
        <v/>
      </c>
    </row>
    <row r="110" customFormat="false" ht="15" hidden="false" customHeight="false" outlineLevel="0" collapsed="false">
      <c r="A110" s="7"/>
      <c r="B110" s="7"/>
      <c r="C110" s="7"/>
      <c r="D110" s="42"/>
      <c r="E110" s="38" t="str">
        <f aca="false">IF($A110="","",ROUND(N(C110)*N(D110),2))</f>
        <v/>
      </c>
      <c r="F110" s="8" t="str">
        <f aca="false">IF($A110="","",IF(COUNTIF(Invoices!$A$6:$A$505,$A110)=0,"Invoice not registered",""))</f>
        <v/>
      </c>
      <c r="G110" s="8" t="str">
        <f aca="false">IF($A110="","",$A110&amp;"|"&amp;COUNTIF($A$6:$A110,$A110))</f>
        <v/>
      </c>
    </row>
    <row r="111" customFormat="false" ht="15" hidden="false" customHeight="false" outlineLevel="0" collapsed="false">
      <c r="A111" s="7"/>
      <c r="B111" s="7"/>
      <c r="C111" s="7"/>
      <c r="D111" s="42"/>
      <c r="E111" s="38" t="str">
        <f aca="false">IF($A111="","",ROUND(N(C111)*N(D111),2))</f>
        <v/>
      </c>
      <c r="F111" s="8" t="str">
        <f aca="false">IF($A111="","",IF(COUNTIF(Invoices!$A$6:$A$505,$A111)=0,"Invoice not registered",""))</f>
        <v/>
      </c>
      <c r="G111" s="8" t="str">
        <f aca="false">IF($A111="","",$A111&amp;"|"&amp;COUNTIF($A$6:$A111,$A111))</f>
        <v/>
      </c>
    </row>
    <row r="112" customFormat="false" ht="15" hidden="false" customHeight="false" outlineLevel="0" collapsed="false">
      <c r="A112" s="7"/>
      <c r="B112" s="7"/>
      <c r="C112" s="7"/>
      <c r="D112" s="42"/>
      <c r="E112" s="38" t="str">
        <f aca="false">IF($A112="","",ROUND(N(C112)*N(D112),2))</f>
        <v/>
      </c>
      <c r="F112" s="8" t="str">
        <f aca="false">IF($A112="","",IF(COUNTIF(Invoices!$A$6:$A$505,$A112)=0,"Invoice not registered",""))</f>
        <v/>
      </c>
      <c r="G112" s="8" t="str">
        <f aca="false">IF($A112="","",$A112&amp;"|"&amp;COUNTIF($A$6:$A112,$A112))</f>
        <v/>
      </c>
    </row>
    <row r="113" customFormat="false" ht="15" hidden="false" customHeight="false" outlineLevel="0" collapsed="false">
      <c r="A113" s="7"/>
      <c r="B113" s="7"/>
      <c r="C113" s="7"/>
      <c r="D113" s="42"/>
      <c r="E113" s="38" t="str">
        <f aca="false">IF($A113="","",ROUND(N(C113)*N(D113),2))</f>
        <v/>
      </c>
      <c r="F113" s="8" t="str">
        <f aca="false">IF($A113="","",IF(COUNTIF(Invoices!$A$6:$A$505,$A113)=0,"Invoice not registered",""))</f>
        <v/>
      </c>
      <c r="G113" s="8" t="str">
        <f aca="false">IF($A113="","",$A113&amp;"|"&amp;COUNTIF($A$6:$A113,$A113))</f>
        <v/>
      </c>
    </row>
    <row r="114" customFormat="false" ht="15" hidden="false" customHeight="false" outlineLevel="0" collapsed="false">
      <c r="A114" s="7"/>
      <c r="B114" s="7"/>
      <c r="C114" s="7"/>
      <c r="D114" s="42"/>
      <c r="E114" s="38" t="str">
        <f aca="false">IF($A114="","",ROUND(N(C114)*N(D114),2))</f>
        <v/>
      </c>
      <c r="F114" s="8" t="str">
        <f aca="false">IF($A114="","",IF(COUNTIF(Invoices!$A$6:$A$505,$A114)=0,"Invoice not registered",""))</f>
        <v/>
      </c>
      <c r="G114" s="8" t="str">
        <f aca="false">IF($A114="","",$A114&amp;"|"&amp;COUNTIF($A$6:$A114,$A114))</f>
        <v/>
      </c>
    </row>
    <row r="115" customFormat="false" ht="15" hidden="false" customHeight="false" outlineLevel="0" collapsed="false">
      <c r="A115" s="7"/>
      <c r="B115" s="7"/>
      <c r="C115" s="7"/>
      <c r="D115" s="42"/>
      <c r="E115" s="38" t="str">
        <f aca="false">IF($A115="","",ROUND(N(C115)*N(D115),2))</f>
        <v/>
      </c>
      <c r="F115" s="8" t="str">
        <f aca="false">IF($A115="","",IF(COUNTIF(Invoices!$A$6:$A$505,$A115)=0,"Invoice not registered",""))</f>
        <v/>
      </c>
      <c r="G115" s="8" t="str">
        <f aca="false">IF($A115="","",$A115&amp;"|"&amp;COUNTIF($A$6:$A115,$A115))</f>
        <v/>
      </c>
    </row>
    <row r="116" customFormat="false" ht="15" hidden="false" customHeight="false" outlineLevel="0" collapsed="false">
      <c r="A116" s="7"/>
      <c r="B116" s="7"/>
      <c r="C116" s="7"/>
      <c r="D116" s="42"/>
      <c r="E116" s="38" t="str">
        <f aca="false">IF($A116="","",ROUND(N(C116)*N(D116),2))</f>
        <v/>
      </c>
      <c r="F116" s="8" t="str">
        <f aca="false">IF($A116="","",IF(COUNTIF(Invoices!$A$6:$A$505,$A116)=0,"Invoice not registered",""))</f>
        <v/>
      </c>
      <c r="G116" s="8" t="str">
        <f aca="false">IF($A116="","",$A116&amp;"|"&amp;COUNTIF($A$6:$A116,$A116))</f>
        <v/>
      </c>
    </row>
    <row r="117" customFormat="false" ht="15" hidden="false" customHeight="false" outlineLevel="0" collapsed="false">
      <c r="A117" s="7"/>
      <c r="B117" s="7"/>
      <c r="C117" s="7"/>
      <c r="D117" s="42"/>
      <c r="E117" s="38" t="str">
        <f aca="false">IF($A117="","",ROUND(N(C117)*N(D117),2))</f>
        <v/>
      </c>
      <c r="F117" s="8" t="str">
        <f aca="false">IF($A117="","",IF(COUNTIF(Invoices!$A$6:$A$505,$A117)=0,"Invoice not registered",""))</f>
        <v/>
      </c>
      <c r="G117" s="8" t="str">
        <f aca="false">IF($A117="","",$A117&amp;"|"&amp;COUNTIF($A$6:$A117,$A117))</f>
        <v/>
      </c>
    </row>
    <row r="118" customFormat="false" ht="15" hidden="false" customHeight="false" outlineLevel="0" collapsed="false">
      <c r="A118" s="7"/>
      <c r="B118" s="7"/>
      <c r="C118" s="7"/>
      <c r="D118" s="42"/>
      <c r="E118" s="38" t="str">
        <f aca="false">IF($A118="","",ROUND(N(C118)*N(D118),2))</f>
        <v/>
      </c>
      <c r="F118" s="8" t="str">
        <f aca="false">IF($A118="","",IF(COUNTIF(Invoices!$A$6:$A$505,$A118)=0,"Invoice not registered",""))</f>
        <v/>
      </c>
      <c r="G118" s="8" t="str">
        <f aca="false">IF($A118="","",$A118&amp;"|"&amp;COUNTIF($A$6:$A118,$A118))</f>
        <v/>
      </c>
    </row>
    <row r="119" customFormat="false" ht="15" hidden="false" customHeight="false" outlineLevel="0" collapsed="false">
      <c r="A119" s="7"/>
      <c r="B119" s="7"/>
      <c r="C119" s="7"/>
      <c r="D119" s="42"/>
      <c r="E119" s="38" t="str">
        <f aca="false">IF($A119="","",ROUND(N(C119)*N(D119),2))</f>
        <v/>
      </c>
      <c r="F119" s="8" t="str">
        <f aca="false">IF($A119="","",IF(COUNTIF(Invoices!$A$6:$A$505,$A119)=0,"Invoice not registered",""))</f>
        <v/>
      </c>
      <c r="G119" s="8" t="str">
        <f aca="false">IF($A119="","",$A119&amp;"|"&amp;COUNTIF($A$6:$A119,$A119))</f>
        <v/>
      </c>
    </row>
    <row r="120" customFormat="false" ht="15" hidden="false" customHeight="false" outlineLevel="0" collapsed="false">
      <c r="A120" s="7"/>
      <c r="B120" s="7"/>
      <c r="C120" s="7"/>
      <c r="D120" s="42"/>
      <c r="E120" s="38" t="str">
        <f aca="false">IF($A120="","",ROUND(N(C120)*N(D120),2))</f>
        <v/>
      </c>
      <c r="F120" s="8" t="str">
        <f aca="false">IF($A120="","",IF(COUNTIF(Invoices!$A$6:$A$505,$A120)=0,"Invoice not registered",""))</f>
        <v/>
      </c>
      <c r="G120" s="8" t="str">
        <f aca="false">IF($A120="","",$A120&amp;"|"&amp;COUNTIF($A$6:$A120,$A120))</f>
        <v/>
      </c>
    </row>
    <row r="121" customFormat="false" ht="15" hidden="false" customHeight="false" outlineLevel="0" collapsed="false">
      <c r="A121" s="7"/>
      <c r="B121" s="7"/>
      <c r="C121" s="7"/>
      <c r="D121" s="42"/>
      <c r="E121" s="38" t="str">
        <f aca="false">IF($A121="","",ROUND(N(C121)*N(D121),2))</f>
        <v/>
      </c>
      <c r="F121" s="8" t="str">
        <f aca="false">IF($A121="","",IF(COUNTIF(Invoices!$A$6:$A$505,$A121)=0,"Invoice not registered",""))</f>
        <v/>
      </c>
      <c r="G121" s="8" t="str">
        <f aca="false">IF($A121="","",$A121&amp;"|"&amp;COUNTIF($A$6:$A121,$A121))</f>
        <v/>
      </c>
    </row>
    <row r="122" customFormat="false" ht="15" hidden="false" customHeight="false" outlineLevel="0" collapsed="false">
      <c r="A122" s="7"/>
      <c r="B122" s="7"/>
      <c r="C122" s="7"/>
      <c r="D122" s="42"/>
      <c r="E122" s="38" t="str">
        <f aca="false">IF($A122="","",ROUND(N(C122)*N(D122),2))</f>
        <v/>
      </c>
      <c r="F122" s="8" t="str">
        <f aca="false">IF($A122="","",IF(COUNTIF(Invoices!$A$6:$A$505,$A122)=0,"Invoice not registered",""))</f>
        <v/>
      </c>
      <c r="G122" s="8" t="str">
        <f aca="false">IF($A122="","",$A122&amp;"|"&amp;COUNTIF($A$6:$A122,$A122))</f>
        <v/>
      </c>
    </row>
    <row r="123" customFormat="false" ht="15" hidden="false" customHeight="false" outlineLevel="0" collapsed="false">
      <c r="A123" s="7"/>
      <c r="B123" s="7"/>
      <c r="C123" s="7"/>
      <c r="D123" s="42"/>
      <c r="E123" s="38" t="str">
        <f aca="false">IF($A123="","",ROUND(N(C123)*N(D123),2))</f>
        <v/>
      </c>
      <c r="F123" s="8" t="str">
        <f aca="false">IF($A123="","",IF(COUNTIF(Invoices!$A$6:$A$505,$A123)=0,"Invoice not registered",""))</f>
        <v/>
      </c>
      <c r="G123" s="8" t="str">
        <f aca="false">IF($A123="","",$A123&amp;"|"&amp;COUNTIF($A$6:$A123,$A123))</f>
        <v/>
      </c>
    </row>
    <row r="124" customFormat="false" ht="15" hidden="false" customHeight="false" outlineLevel="0" collapsed="false">
      <c r="A124" s="7"/>
      <c r="B124" s="7"/>
      <c r="C124" s="7"/>
      <c r="D124" s="42"/>
      <c r="E124" s="38" t="str">
        <f aca="false">IF($A124="","",ROUND(N(C124)*N(D124),2))</f>
        <v/>
      </c>
      <c r="F124" s="8" t="str">
        <f aca="false">IF($A124="","",IF(COUNTIF(Invoices!$A$6:$A$505,$A124)=0,"Invoice not registered",""))</f>
        <v/>
      </c>
      <c r="G124" s="8" t="str">
        <f aca="false">IF($A124="","",$A124&amp;"|"&amp;COUNTIF($A$6:$A124,$A124))</f>
        <v/>
      </c>
    </row>
    <row r="125" customFormat="false" ht="15" hidden="false" customHeight="false" outlineLevel="0" collapsed="false">
      <c r="A125" s="7"/>
      <c r="B125" s="7"/>
      <c r="C125" s="7"/>
      <c r="D125" s="42"/>
      <c r="E125" s="38" t="str">
        <f aca="false">IF($A125="","",ROUND(N(C125)*N(D125),2))</f>
        <v/>
      </c>
      <c r="F125" s="8" t="str">
        <f aca="false">IF($A125="","",IF(COUNTIF(Invoices!$A$6:$A$505,$A125)=0,"Invoice not registered",""))</f>
        <v/>
      </c>
      <c r="G125" s="8" t="str">
        <f aca="false">IF($A125="","",$A125&amp;"|"&amp;COUNTIF($A$6:$A125,$A125))</f>
        <v/>
      </c>
    </row>
    <row r="126" customFormat="false" ht="15" hidden="false" customHeight="false" outlineLevel="0" collapsed="false">
      <c r="A126" s="7"/>
      <c r="B126" s="7"/>
      <c r="C126" s="7"/>
      <c r="D126" s="42"/>
      <c r="E126" s="38" t="str">
        <f aca="false">IF($A126="","",ROUND(N(C126)*N(D126),2))</f>
        <v/>
      </c>
      <c r="F126" s="8" t="str">
        <f aca="false">IF($A126="","",IF(COUNTIF(Invoices!$A$6:$A$505,$A126)=0,"Invoice not registered",""))</f>
        <v/>
      </c>
      <c r="G126" s="8" t="str">
        <f aca="false">IF($A126="","",$A126&amp;"|"&amp;COUNTIF($A$6:$A126,$A126))</f>
        <v/>
      </c>
    </row>
    <row r="127" customFormat="false" ht="15" hidden="false" customHeight="false" outlineLevel="0" collapsed="false">
      <c r="A127" s="7"/>
      <c r="B127" s="7"/>
      <c r="C127" s="7"/>
      <c r="D127" s="42"/>
      <c r="E127" s="38" t="str">
        <f aca="false">IF($A127="","",ROUND(N(C127)*N(D127),2))</f>
        <v/>
      </c>
      <c r="F127" s="8" t="str">
        <f aca="false">IF($A127="","",IF(COUNTIF(Invoices!$A$6:$A$505,$A127)=0,"Invoice not registered",""))</f>
        <v/>
      </c>
      <c r="G127" s="8" t="str">
        <f aca="false">IF($A127="","",$A127&amp;"|"&amp;COUNTIF($A$6:$A127,$A127))</f>
        <v/>
      </c>
    </row>
    <row r="128" customFormat="false" ht="15" hidden="false" customHeight="false" outlineLevel="0" collapsed="false">
      <c r="A128" s="7"/>
      <c r="B128" s="7"/>
      <c r="C128" s="7"/>
      <c r="D128" s="42"/>
      <c r="E128" s="38" t="str">
        <f aca="false">IF($A128="","",ROUND(N(C128)*N(D128),2))</f>
        <v/>
      </c>
      <c r="F128" s="8" t="str">
        <f aca="false">IF($A128="","",IF(COUNTIF(Invoices!$A$6:$A$505,$A128)=0,"Invoice not registered",""))</f>
        <v/>
      </c>
      <c r="G128" s="8" t="str">
        <f aca="false">IF($A128="","",$A128&amp;"|"&amp;COUNTIF($A$6:$A128,$A128))</f>
        <v/>
      </c>
    </row>
    <row r="129" customFormat="false" ht="15" hidden="false" customHeight="false" outlineLevel="0" collapsed="false">
      <c r="A129" s="7"/>
      <c r="B129" s="7"/>
      <c r="C129" s="7"/>
      <c r="D129" s="42"/>
      <c r="E129" s="38" t="str">
        <f aca="false">IF($A129="","",ROUND(N(C129)*N(D129),2))</f>
        <v/>
      </c>
      <c r="F129" s="8" t="str">
        <f aca="false">IF($A129="","",IF(COUNTIF(Invoices!$A$6:$A$505,$A129)=0,"Invoice not registered",""))</f>
        <v/>
      </c>
      <c r="G129" s="8" t="str">
        <f aca="false">IF($A129="","",$A129&amp;"|"&amp;COUNTIF($A$6:$A129,$A129))</f>
        <v/>
      </c>
    </row>
    <row r="130" customFormat="false" ht="15" hidden="false" customHeight="false" outlineLevel="0" collapsed="false">
      <c r="A130" s="7"/>
      <c r="B130" s="7"/>
      <c r="C130" s="7"/>
      <c r="D130" s="42"/>
      <c r="E130" s="38" t="str">
        <f aca="false">IF($A130="","",ROUND(N(C130)*N(D130),2))</f>
        <v/>
      </c>
      <c r="F130" s="8" t="str">
        <f aca="false">IF($A130="","",IF(COUNTIF(Invoices!$A$6:$A$505,$A130)=0,"Invoice not registered",""))</f>
        <v/>
      </c>
      <c r="G130" s="8" t="str">
        <f aca="false">IF($A130="","",$A130&amp;"|"&amp;COUNTIF($A$6:$A130,$A130))</f>
        <v/>
      </c>
    </row>
    <row r="131" customFormat="false" ht="15" hidden="false" customHeight="false" outlineLevel="0" collapsed="false">
      <c r="A131" s="7"/>
      <c r="B131" s="7"/>
      <c r="C131" s="7"/>
      <c r="D131" s="42"/>
      <c r="E131" s="38" t="str">
        <f aca="false">IF($A131="","",ROUND(N(C131)*N(D131),2))</f>
        <v/>
      </c>
      <c r="F131" s="8" t="str">
        <f aca="false">IF($A131="","",IF(COUNTIF(Invoices!$A$6:$A$505,$A131)=0,"Invoice not registered",""))</f>
        <v/>
      </c>
      <c r="G131" s="8" t="str">
        <f aca="false">IF($A131="","",$A131&amp;"|"&amp;COUNTIF($A$6:$A131,$A131))</f>
        <v/>
      </c>
    </row>
    <row r="132" customFormat="false" ht="15" hidden="false" customHeight="false" outlineLevel="0" collapsed="false">
      <c r="A132" s="7"/>
      <c r="B132" s="7"/>
      <c r="C132" s="7"/>
      <c r="D132" s="42"/>
      <c r="E132" s="38" t="str">
        <f aca="false">IF($A132="","",ROUND(N(C132)*N(D132),2))</f>
        <v/>
      </c>
      <c r="F132" s="8" t="str">
        <f aca="false">IF($A132="","",IF(COUNTIF(Invoices!$A$6:$A$505,$A132)=0,"Invoice not registered",""))</f>
        <v/>
      </c>
      <c r="G132" s="8" t="str">
        <f aca="false">IF($A132="","",$A132&amp;"|"&amp;COUNTIF($A$6:$A132,$A132))</f>
        <v/>
      </c>
    </row>
    <row r="133" customFormat="false" ht="15" hidden="false" customHeight="false" outlineLevel="0" collapsed="false">
      <c r="A133" s="7"/>
      <c r="B133" s="7"/>
      <c r="C133" s="7"/>
      <c r="D133" s="42"/>
      <c r="E133" s="38" t="str">
        <f aca="false">IF($A133="","",ROUND(N(C133)*N(D133),2))</f>
        <v/>
      </c>
      <c r="F133" s="8" t="str">
        <f aca="false">IF($A133="","",IF(COUNTIF(Invoices!$A$6:$A$505,$A133)=0,"Invoice not registered",""))</f>
        <v/>
      </c>
      <c r="G133" s="8" t="str">
        <f aca="false">IF($A133="","",$A133&amp;"|"&amp;COUNTIF($A$6:$A133,$A133))</f>
        <v/>
      </c>
    </row>
    <row r="134" customFormat="false" ht="15" hidden="false" customHeight="false" outlineLevel="0" collapsed="false">
      <c r="A134" s="7"/>
      <c r="B134" s="7"/>
      <c r="C134" s="7"/>
      <c r="D134" s="42"/>
      <c r="E134" s="38" t="str">
        <f aca="false">IF($A134="","",ROUND(N(C134)*N(D134),2))</f>
        <v/>
      </c>
      <c r="F134" s="8" t="str">
        <f aca="false">IF($A134="","",IF(COUNTIF(Invoices!$A$6:$A$505,$A134)=0,"Invoice not registered",""))</f>
        <v/>
      </c>
      <c r="G134" s="8" t="str">
        <f aca="false">IF($A134="","",$A134&amp;"|"&amp;COUNTIF($A$6:$A134,$A134))</f>
        <v/>
      </c>
    </row>
    <row r="135" customFormat="false" ht="15" hidden="false" customHeight="false" outlineLevel="0" collapsed="false">
      <c r="A135" s="7"/>
      <c r="B135" s="7"/>
      <c r="C135" s="7"/>
      <c r="D135" s="42"/>
      <c r="E135" s="38" t="str">
        <f aca="false">IF($A135="","",ROUND(N(C135)*N(D135),2))</f>
        <v/>
      </c>
      <c r="F135" s="8" t="str">
        <f aca="false">IF($A135="","",IF(COUNTIF(Invoices!$A$6:$A$505,$A135)=0,"Invoice not registered",""))</f>
        <v/>
      </c>
      <c r="G135" s="8" t="str">
        <f aca="false">IF($A135="","",$A135&amp;"|"&amp;COUNTIF($A$6:$A135,$A135))</f>
        <v/>
      </c>
    </row>
    <row r="136" customFormat="false" ht="15" hidden="false" customHeight="false" outlineLevel="0" collapsed="false">
      <c r="A136" s="7"/>
      <c r="B136" s="7"/>
      <c r="C136" s="7"/>
      <c r="D136" s="42"/>
      <c r="E136" s="38" t="str">
        <f aca="false">IF($A136="","",ROUND(N(C136)*N(D136),2))</f>
        <v/>
      </c>
      <c r="F136" s="8" t="str">
        <f aca="false">IF($A136="","",IF(COUNTIF(Invoices!$A$6:$A$505,$A136)=0,"Invoice not registered",""))</f>
        <v/>
      </c>
      <c r="G136" s="8" t="str">
        <f aca="false">IF($A136="","",$A136&amp;"|"&amp;COUNTIF($A$6:$A136,$A136))</f>
        <v/>
      </c>
    </row>
    <row r="137" customFormat="false" ht="15" hidden="false" customHeight="false" outlineLevel="0" collapsed="false">
      <c r="A137" s="7"/>
      <c r="B137" s="7"/>
      <c r="C137" s="7"/>
      <c r="D137" s="42"/>
      <c r="E137" s="38" t="str">
        <f aca="false">IF($A137="","",ROUND(N(C137)*N(D137),2))</f>
        <v/>
      </c>
      <c r="F137" s="8" t="str">
        <f aca="false">IF($A137="","",IF(COUNTIF(Invoices!$A$6:$A$505,$A137)=0,"Invoice not registered",""))</f>
        <v/>
      </c>
      <c r="G137" s="8" t="str">
        <f aca="false">IF($A137="","",$A137&amp;"|"&amp;COUNTIF($A$6:$A137,$A137))</f>
        <v/>
      </c>
    </row>
    <row r="138" customFormat="false" ht="15" hidden="false" customHeight="false" outlineLevel="0" collapsed="false">
      <c r="A138" s="7"/>
      <c r="B138" s="7"/>
      <c r="C138" s="7"/>
      <c r="D138" s="42"/>
      <c r="E138" s="38" t="str">
        <f aca="false">IF($A138="","",ROUND(N(C138)*N(D138),2))</f>
        <v/>
      </c>
      <c r="F138" s="8" t="str">
        <f aca="false">IF($A138="","",IF(COUNTIF(Invoices!$A$6:$A$505,$A138)=0,"Invoice not registered",""))</f>
        <v/>
      </c>
      <c r="G138" s="8" t="str">
        <f aca="false">IF($A138="","",$A138&amp;"|"&amp;COUNTIF($A$6:$A138,$A138))</f>
        <v/>
      </c>
    </row>
    <row r="139" customFormat="false" ht="15" hidden="false" customHeight="false" outlineLevel="0" collapsed="false">
      <c r="A139" s="7"/>
      <c r="B139" s="7"/>
      <c r="C139" s="7"/>
      <c r="D139" s="42"/>
      <c r="E139" s="38" t="str">
        <f aca="false">IF($A139="","",ROUND(N(C139)*N(D139),2))</f>
        <v/>
      </c>
      <c r="F139" s="8" t="str">
        <f aca="false">IF($A139="","",IF(COUNTIF(Invoices!$A$6:$A$505,$A139)=0,"Invoice not registered",""))</f>
        <v/>
      </c>
      <c r="G139" s="8" t="str">
        <f aca="false">IF($A139="","",$A139&amp;"|"&amp;COUNTIF($A$6:$A139,$A139))</f>
        <v/>
      </c>
    </row>
    <row r="140" customFormat="false" ht="15" hidden="false" customHeight="false" outlineLevel="0" collapsed="false">
      <c r="A140" s="7"/>
      <c r="B140" s="7"/>
      <c r="C140" s="7"/>
      <c r="D140" s="42"/>
      <c r="E140" s="38" t="str">
        <f aca="false">IF($A140="","",ROUND(N(C140)*N(D140),2))</f>
        <v/>
      </c>
      <c r="F140" s="8" t="str">
        <f aca="false">IF($A140="","",IF(COUNTIF(Invoices!$A$6:$A$505,$A140)=0,"Invoice not registered",""))</f>
        <v/>
      </c>
      <c r="G140" s="8" t="str">
        <f aca="false">IF($A140="","",$A140&amp;"|"&amp;COUNTIF($A$6:$A140,$A140))</f>
        <v/>
      </c>
    </row>
    <row r="141" customFormat="false" ht="15" hidden="false" customHeight="false" outlineLevel="0" collapsed="false">
      <c r="A141" s="7"/>
      <c r="B141" s="7"/>
      <c r="C141" s="7"/>
      <c r="D141" s="42"/>
      <c r="E141" s="38" t="str">
        <f aca="false">IF($A141="","",ROUND(N(C141)*N(D141),2))</f>
        <v/>
      </c>
      <c r="F141" s="8" t="str">
        <f aca="false">IF($A141="","",IF(COUNTIF(Invoices!$A$6:$A$505,$A141)=0,"Invoice not registered",""))</f>
        <v/>
      </c>
      <c r="G141" s="8" t="str">
        <f aca="false">IF($A141="","",$A141&amp;"|"&amp;COUNTIF($A$6:$A141,$A141))</f>
        <v/>
      </c>
    </row>
    <row r="142" customFormat="false" ht="15" hidden="false" customHeight="false" outlineLevel="0" collapsed="false">
      <c r="A142" s="7"/>
      <c r="B142" s="7"/>
      <c r="C142" s="7"/>
      <c r="D142" s="42"/>
      <c r="E142" s="38" t="str">
        <f aca="false">IF($A142="","",ROUND(N(C142)*N(D142),2))</f>
        <v/>
      </c>
      <c r="F142" s="8" t="str">
        <f aca="false">IF($A142="","",IF(COUNTIF(Invoices!$A$6:$A$505,$A142)=0,"Invoice not registered",""))</f>
        <v/>
      </c>
      <c r="G142" s="8" t="str">
        <f aca="false">IF($A142="","",$A142&amp;"|"&amp;COUNTIF($A$6:$A142,$A142))</f>
        <v/>
      </c>
    </row>
    <row r="143" customFormat="false" ht="15" hidden="false" customHeight="false" outlineLevel="0" collapsed="false">
      <c r="A143" s="7"/>
      <c r="B143" s="7"/>
      <c r="C143" s="7"/>
      <c r="D143" s="42"/>
      <c r="E143" s="38" t="str">
        <f aca="false">IF($A143="","",ROUND(N(C143)*N(D143),2))</f>
        <v/>
      </c>
      <c r="F143" s="8" t="str">
        <f aca="false">IF($A143="","",IF(COUNTIF(Invoices!$A$6:$A$505,$A143)=0,"Invoice not registered",""))</f>
        <v/>
      </c>
      <c r="G143" s="8" t="str">
        <f aca="false">IF($A143="","",$A143&amp;"|"&amp;COUNTIF($A$6:$A143,$A143))</f>
        <v/>
      </c>
    </row>
    <row r="144" customFormat="false" ht="15" hidden="false" customHeight="false" outlineLevel="0" collapsed="false">
      <c r="A144" s="7"/>
      <c r="B144" s="7"/>
      <c r="C144" s="7"/>
      <c r="D144" s="42"/>
      <c r="E144" s="38" t="str">
        <f aca="false">IF($A144="","",ROUND(N(C144)*N(D144),2))</f>
        <v/>
      </c>
      <c r="F144" s="8" t="str">
        <f aca="false">IF($A144="","",IF(COUNTIF(Invoices!$A$6:$A$505,$A144)=0,"Invoice not registered",""))</f>
        <v/>
      </c>
      <c r="G144" s="8" t="str">
        <f aca="false">IF($A144="","",$A144&amp;"|"&amp;COUNTIF($A$6:$A144,$A144))</f>
        <v/>
      </c>
    </row>
    <row r="145" customFormat="false" ht="15" hidden="false" customHeight="false" outlineLevel="0" collapsed="false">
      <c r="A145" s="7"/>
      <c r="B145" s="7"/>
      <c r="C145" s="7"/>
      <c r="D145" s="42"/>
      <c r="E145" s="38" t="str">
        <f aca="false">IF($A145="","",ROUND(N(C145)*N(D145),2))</f>
        <v/>
      </c>
      <c r="F145" s="8" t="str">
        <f aca="false">IF($A145="","",IF(COUNTIF(Invoices!$A$6:$A$505,$A145)=0,"Invoice not registered",""))</f>
        <v/>
      </c>
      <c r="G145" s="8" t="str">
        <f aca="false">IF($A145="","",$A145&amp;"|"&amp;COUNTIF($A$6:$A145,$A145))</f>
        <v/>
      </c>
    </row>
    <row r="146" customFormat="false" ht="15" hidden="false" customHeight="false" outlineLevel="0" collapsed="false">
      <c r="A146" s="7"/>
      <c r="B146" s="7"/>
      <c r="C146" s="7"/>
      <c r="D146" s="42"/>
      <c r="E146" s="38" t="str">
        <f aca="false">IF($A146="","",ROUND(N(C146)*N(D146),2))</f>
        <v/>
      </c>
      <c r="F146" s="8" t="str">
        <f aca="false">IF($A146="","",IF(COUNTIF(Invoices!$A$6:$A$505,$A146)=0,"Invoice not registered",""))</f>
        <v/>
      </c>
      <c r="G146" s="8" t="str">
        <f aca="false">IF($A146="","",$A146&amp;"|"&amp;COUNTIF($A$6:$A146,$A146))</f>
        <v/>
      </c>
    </row>
    <row r="147" customFormat="false" ht="15" hidden="false" customHeight="false" outlineLevel="0" collapsed="false">
      <c r="A147" s="7"/>
      <c r="B147" s="7"/>
      <c r="C147" s="7"/>
      <c r="D147" s="42"/>
      <c r="E147" s="38" t="str">
        <f aca="false">IF($A147="","",ROUND(N(C147)*N(D147),2))</f>
        <v/>
      </c>
      <c r="F147" s="8" t="str">
        <f aca="false">IF($A147="","",IF(COUNTIF(Invoices!$A$6:$A$505,$A147)=0,"Invoice not registered",""))</f>
        <v/>
      </c>
      <c r="G147" s="8" t="str">
        <f aca="false">IF($A147="","",$A147&amp;"|"&amp;COUNTIF($A$6:$A147,$A147))</f>
        <v/>
      </c>
    </row>
    <row r="148" customFormat="false" ht="15" hidden="false" customHeight="false" outlineLevel="0" collapsed="false">
      <c r="A148" s="7"/>
      <c r="B148" s="7"/>
      <c r="C148" s="7"/>
      <c r="D148" s="42"/>
      <c r="E148" s="38" t="str">
        <f aca="false">IF($A148="","",ROUND(N(C148)*N(D148),2))</f>
        <v/>
      </c>
      <c r="F148" s="8" t="str">
        <f aca="false">IF($A148="","",IF(COUNTIF(Invoices!$A$6:$A$505,$A148)=0,"Invoice not registered",""))</f>
        <v/>
      </c>
      <c r="G148" s="8" t="str">
        <f aca="false">IF($A148="","",$A148&amp;"|"&amp;COUNTIF($A$6:$A148,$A148))</f>
        <v/>
      </c>
    </row>
    <row r="149" customFormat="false" ht="15" hidden="false" customHeight="false" outlineLevel="0" collapsed="false">
      <c r="A149" s="7"/>
      <c r="B149" s="7"/>
      <c r="C149" s="7"/>
      <c r="D149" s="42"/>
      <c r="E149" s="38" t="str">
        <f aca="false">IF($A149="","",ROUND(N(C149)*N(D149),2))</f>
        <v/>
      </c>
      <c r="F149" s="8" t="str">
        <f aca="false">IF($A149="","",IF(COUNTIF(Invoices!$A$6:$A$505,$A149)=0,"Invoice not registered",""))</f>
        <v/>
      </c>
      <c r="G149" s="8" t="str">
        <f aca="false">IF($A149="","",$A149&amp;"|"&amp;COUNTIF($A$6:$A149,$A149))</f>
        <v/>
      </c>
    </row>
    <row r="150" customFormat="false" ht="15" hidden="false" customHeight="false" outlineLevel="0" collapsed="false">
      <c r="A150" s="7"/>
      <c r="B150" s="7"/>
      <c r="C150" s="7"/>
      <c r="D150" s="42"/>
      <c r="E150" s="38" t="str">
        <f aca="false">IF($A150="","",ROUND(N(C150)*N(D150),2))</f>
        <v/>
      </c>
      <c r="F150" s="8" t="str">
        <f aca="false">IF($A150="","",IF(COUNTIF(Invoices!$A$6:$A$505,$A150)=0,"Invoice not registered",""))</f>
        <v/>
      </c>
      <c r="G150" s="8" t="str">
        <f aca="false">IF($A150="","",$A150&amp;"|"&amp;COUNTIF($A$6:$A150,$A150))</f>
        <v/>
      </c>
    </row>
    <row r="151" customFormat="false" ht="15" hidden="false" customHeight="false" outlineLevel="0" collapsed="false">
      <c r="A151" s="7"/>
      <c r="B151" s="7"/>
      <c r="C151" s="7"/>
      <c r="D151" s="42"/>
      <c r="E151" s="38" t="str">
        <f aca="false">IF($A151="","",ROUND(N(C151)*N(D151),2))</f>
        <v/>
      </c>
      <c r="F151" s="8" t="str">
        <f aca="false">IF($A151="","",IF(COUNTIF(Invoices!$A$6:$A$505,$A151)=0,"Invoice not registered",""))</f>
        <v/>
      </c>
      <c r="G151" s="8" t="str">
        <f aca="false">IF($A151="","",$A151&amp;"|"&amp;COUNTIF($A$6:$A151,$A151))</f>
        <v/>
      </c>
    </row>
    <row r="152" customFormat="false" ht="15" hidden="false" customHeight="false" outlineLevel="0" collapsed="false">
      <c r="A152" s="7"/>
      <c r="B152" s="7"/>
      <c r="C152" s="7"/>
      <c r="D152" s="42"/>
      <c r="E152" s="38" t="str">
        <f aca="false">IF($A152="","",ROUND(N(C152)*N(D152),2))</f>
        <v/>
      </c>
      <c r="F152" s="8" t="str">
        <f aca="false">IF($A152="","",IF(COUNTIF(Invoices!$A$6:$A$505,$A152)=0,"Invoice not registered",""))</f>
        <v/>
      </c>
      <c r="G152" s="8" t="str">
        <f aca="false">IF($A152="","",$A152&amp;"|"&amp;COUNTIF($A$6:$A152,$A152))</f>
        <v/>
      </c>
    </row>
    <row r="153" customFormat="false" ht="15" hidden="false" customHeight="false" outlineLevel="0" collapsed="false">
      <c r="A153" s="7"/>
      <c r="B153" s="7"/>
      <c r="C153" s="7"/>
      <c r="D153" s="42"/>
      <c r="E153" s="38" t="str">
        <f aca="false">IF($A153="","",ROUND(N(C153)*N(D153),2))</f>
        <v/>
      </c>
      <c r="F153" s="8" t="str">
        <f aca="false">IF($A153="","",IF(COUNTIF(Invoices!$A$6:$A$505,$A153)=0,"Invoice not registered",""))</f>
        <v/>
      </c>
      <c r="G153" s="8" t="str">
        <f aca="false">IF($A153="","",$A153&amp;"|"&amp;COUNTIF($A$6:$A153,$A153))</f>
        <v/>
      </c>
    </row>
    <row r="154" customFormat="false" ht="15" hidden="false" customHeight="false" outlineLevel="0" collapsed="false">
      <c r="A154" s="7"/>
      <c r="B154" s="7"/>
      <c r="C154" s="7"/>
      <c r="D154" s="42"/>
      <c r="E154" s="38" t="str">
        <f aca="false">IF($A154="","",ROUND(N(C154)*N(D154),2))</f>
        <v/>
      </c>
      <c r="F154" s="8" t="str">
        <f aca="false">IF($A154="","",IF(COUNTIF(Invoices!$A$6:$A$505,$A154)=0,"Invoice not registered",""))</f>
        <v/>
      </c>
      <c r="G154" s="8" t="str">
        <f aca="false">IF($A154="","",$A154&amp;"|"&amp;COUNTIF($A$6:$A154,$A154))</f>
        <v/>
      </c>
    </row>
    <row r="155" customFormat="false" ht="15" hidden="false" customHeight="false" outlineLevel="0" collapsed="false">
      <c r="A155" s="7"/>
      <c r="B155" s="7"/>
      <c r="C155" s="7"/>
      <c r="D155" s="42"/>
      <c r="E155" s="38" t="str">
        <f aca="false">IF($A155="","",ROUND(N(C155)*N(D155),2))</f>
        <v/>
      </c>
      <c r="F155" s="8" t="str">
        <f aca="false">IF($A155="","",IF(COUNTIF(Invoices!$A$6:$A$505,$A155)=0,"Invoice not registered",""))</f>
        <v/>
      </c>
      <c r="G155" s="8" t="str">
        <f aca="false">IF($A155="","",$A155&amp;"|"&amp;COUNTIF($A$6:$A155,$A155))</f>
        <v/>
      </c>
    </row>
    <row r="156" customFormat="false" ht="15" hidden="false" customHeight="false" outlineLevel="0" collapsed="false">
      <c r="A156" s="7"/>
      <c r="B156" s="7"/>
      <c r="C156" s="7"/>
      <c r="D156" s="42"/>
      <c r="E156" s="38" t="str">
        <f aca="false">IF($A156="","",ROUND(N(C156)*N(D156),2))</f>
        <v/>
      </c>
      <c r="F156" s="8" t="str">
        <f aca="false">IF($A156="","",IF(COUNTIF(Invoices!$A$6:$A$505,$A156)=0,"Invoice not registered",""))</f>
        <v/>
      </c>
      <c r="G156" s="8" t="str">
        <f aca="false">IF($A156="","",$A156&amp;"|"&amp;COUNTIF($A$6:$A156,$A156))</f>
        <v/>
      </c>
    </row>
    <row r="157" customFormat="false" ht="15" hidden="false" customHeight="false" outlineLevel="0" collapsed="false">
      <c r="A157" s="7"/>
      <c r="B157" s="7"/>
      <c r="C157" s="7"/>
      <c r="D157" s="42"/>
      <c r="E157" s="38" t="str">
        <f aca="false">IF($A157="","",ROUND(N(C157)*N(D157),2))</f>
        <v/>
      </c>
      <c r="F157" s="8" t="str">
        <f aca="false">IF($A157="","",IF(COUNTIF(Invoices!$A$6:$A$505,$A157)=0,"Invoice not registered",""))</f>
        <v/>
      </c>
      <c r="G157" s="8" t="str">
        <f aca="false">IF($A157="","",$A157&amp;"|"&amp;COUNTIF($A$6:$A157,$A157))</f>
        <v/>
      </c>
    </row>
    <row r="158" customFormat="false" ht="15" hidden="false" customHeight="false" outlineLevel="0" collapsed="false">
      <c r="A158" s="7"/>
      <c r="B158" s="7"/>
      <c r="C158" s="7"/>
      <c r="D158" s="42"/>
      <c r="E158" s="38" t="str">
        <f aca="false">IF($A158="","",ROUND(N(C158)*N(D158),2))</f>
        <v/>
      </c>
      <c r="F158" s="8" t="str">
        <f aca="false">IF($A158="","",IF(COUNTIF(Invoices!$A$6:$A$505,$A158)=0,"Invoice not registered",""))</f>
        <v/>
      </c>
      <c r="G158" s="8" t="str">
        <f aca="false">IF($A158="","",$A158&amp;"|"&amp;COUNTIF($A$6:$A158,$A158))</f>
        <v/>
      </c>
    </row>
    <row r="159" customFormat="false" ht="15" hidden="false" customHeight="false" outlineLevel="0" collapsed="false">
      <c r="A159" s="7"/>
      <c r="B159" s="7"/>
      <c r="C159" s="7"/>
      <c r="D159" s="42"/>
      <c r="E159" s="38" t="str">
        <f aca="false">IF($A159="","",ROUND(N(C159)*N(D159),2))</f>
        <v/>
      </c>
      <c r="F159" s="8" t="str">
        <f aca="false">IF($A159="","",IF(COUNTIF(Invoices!$A$6:$A$505,$A159)=0,"Invoice not registered",""))</f>
        <v/>
      </c>
      <c r="G159" s="8" t="str">
        <f aca="false">IF($A159="","",$A159&amp;"|"&amp;COUNTIF($A$6:$A159,$A159))</f>
        <v/>
      </c>
    </row>
    <row r="160" customFormat="false" ht="15" hidden="false" customHeight="false" outlineLevel="0" collapsed="false">
      <c r="A160" s="7"/>
      <c r="B160" s="7"/>
      <c r="C160" s="7"/>
      <c r="D160" s="42"/>
      <c r="E160" s="38" t="str">
        <f aca="false">IF($A160="","",ROUND(N(C160)*N(D160),2))</f>
        <v/>
      </c>
      <c r="F160" s="8" t="str">
        <f aca="false">IF($A160="","",IF(COUNTIF(Invoices!$A$6:$A$505,$A160)=0,"Invoice not registered",""))</f>
        <v/>
      </c>
      <c r="G160" s="8" t="str">
        <f aca="false">IF($A160="","",$A160&amp;"|"&amp;COUNTIF($A$6:$A160,$A160))</f>
        <v/>
      </c>
    </row>
    <row r="161" customFormat="false" ht="15" hidden="false" customHeight="false" outlineLevel="0" collapsed="false">
      <c r="A161" s="7"/>
      <c r="B161" s="7"/>
      <c r="C161" s="7"/>
      <c r="D161" s="42"/>
      <c r="E161" s="38" t="str">
        <f aca="false">IF($A161="","",ROUND(N(C161)*N(D161),2))</f>
        <v/>
      </c>
      <c r="F161" s="8" t="str">
        <f aca="false">IF($A161="","",IF(COUNTIF(Invoices!$A$6:$A$505,$A161)=0,"Invoice not registered",""))</f>
        <v/>
      </c>
      <c r="G161" s="8" t="str">
        <f aca="false">IF($A161="","",$A161&amp;"|"&amp;COUNTIF($A$6:$A161,$A161))</f>
        <v/>
      </c>
    </row>
    <row r="162" customFormat="false" ht="15" hidden="false" customHeight="false" outlineLevel="0" collapsed="false">
      <c r="A162" s="7"/>
      <c r="B162" s="7"/>
      <c r="C162" s="7"/>
      <c r="D162" s="42"/>
      <c r="E162" s="38" t="str">
        <f aca="false">IF($A162="","",ROUND(N(C162)*N(D162),2))</f>
        <v/>
      </c>
      <c r="F162" s="8" t="str">
        <f aca="false">IF($A162="","",IF(COUNTIF(Invoices!$A$6:$A$505,$A162)=0,"Invoice not registered",""))</f>
        <v/>
      </c>
      <c r="G162" s="8" t="str">
        <f aca="false">IF($A162="","",$A162&amp;"|"&amp;COUNTIF($A$6:$A162,$A162))</f>
        <v/>
      </c>
    </row>
    <row r="163" customFormat="false" ht="15" hidden="false" customHeight="false" outlineLevel="0" collapsed="false">
      <c r="A163" s="7"/>
      <c r="B163" s="7"/>
      <c r="C163" s="7"/>
      <c r="D163" s="42"/>
      <c r="E163" s="38" t="str">
        <f aca="false">IF($A163="","",ROUND(N(C163)*N(D163),2))</f>
        <v/>
      </c>
      <c r="F163" s="8" t="str">
        <f aca="false">IF($A163="","",IF(COUNTIF(Invoices!$A$6:$A$505,$A163)=0,"Invoice not registered",""))</f>
        <v/>
      </c>
      <c r="G163" s="8" t="str">
        <f aca="false">IF($A163="","",$A163&amp;"|"&amp;COUNTIF($A$6:$A163,$A163))</f>
        <v/>
      </c>
    </row>
    <row r="164" customFormat="false" ht="15" hidden="false" customHeight="false" outlineLevel="0" collapsed="false">
      <c r="A164" s="7"/>
      <c r="B164" s="7"/>
      <c r="C164" s="7"/>
      <c r="D164" s="42"/>
      <c r="E164" s="38" t="str">
        <f aca="false">IF($A164="","",ROUND(N(C164)*N(D164),2))</f>
        <v/>
      </c>
      <c r="F164" s="8" t="str">
        <f aca="false">IF($A164="","",IF(COUNTIF(Invoices!$A$6:$A$505,$A164)=0,"Invoice not registered",""))</f>
        <v/>
      </c>
      <c r="G164" s="8" t="str">
        <f aca="false">IF($A164="","",$A164&amp;"|"&amp;COUNTIF($A$6:$A164,$A164))</f>
        <v/>
      </c>
    </row>
    <row r="165" customFormat="false" ht="15" hidden="false" customHeight="false" outlineLevel="0" collapsed="false">
      <c r="A165" s="7"/>
      <c r="B165" s="7"/>
      <c r="C165" s="7"/>
      <c r="D165" s="42"/>
      <c r="E165" s="38" t="str">
        <f aca="false">IF($A165="","",ROUND(N(C165)*N(D165),2))</f>
        <v/>
      </c>
      <c r="F165" s="8" t="str">
        <f aca="false">IF($A165="","",IF(COUNTIF(Invoices!$A$6:$A$505,$A165)=0,"Invoice not registered",""))</f>
        <v/>
      </c>
      <c r="G165" s="8" t="str">
        <f aca="false">IF($A165="","",$A165&amp;"|"&amp;COUNTIF($A$6:$A165,$A165))</f>
        <v/>
      </c>
    </row>
    <row r="166" customFormat="false" ht="15" hidden="false" customHeight="false" outlineLevel="0" collapsed="false">
      <c r="A166" s="7"/>
      <c r="B166" s="7"/>
      <c r="C166" s="7"/>
      <c r="D166" s="42"/>
      <c r="E166" s="38" t="str">
        <f aca="false">IF($A166="","",ROUND(N(C166)*N(D166),2))</f>
        <v/>
      </c>
      <c r="F166" s="8" t="str">
        <f aca="false">IF($A166="","",IF(COUNTIF(Invoices!$A$6:$A$505,$A166)=0,"Invoice not registered",""))</f>
        <v/>
      </c>
      <c r="G166" s="8" t="str">
        <f aca="false">IF($A166="","",$A166&amp;"|"&amp;COUNTIF($A$6:$A166,$A166))</f>
        <v/>
      </c>
    </row>
    <row r="167" customFormat="false" ht="15" hidden="false" customHeight="false" outlineLevel="0" collapsed="false">
      <c r="A167" s="7"/>
      <c r="B167" s="7"/>
      <c r="C167" s="7"/>
      <c r="D167" s="42"/>
      <c r="E167" s="38" t="str">
        <f aca="false">IF($A167="","",ROUND(N(C167)*N(D167),2))</f>
        <v/>
      </c>
      <c r="F167" s="8" t="str">
        <f aca="false">IF($A167="","",IF(COUNTIF(Invoices!$A$6:$A$505,$A167)=0,"Invoice not registered",""))</f>
        <v/>
      </c>
      <c r="G167" s="8" t="str">
        <f aca="false">IF($A167="","",$A167&amp;"|"&amp;COUNTIF($A$6:$A167,$A167))</f>
        <v/>
      </c>
    </row>
    <row r="168" customFormat="false" ht="15" hidden="false" customHeight="false" outlineLevel="0" collapsed="false">
      <c r="A168" s="7"/>
      <c r="B168" s="7"/>
      <c r="C168" s="7"/>
      <c r="D168" s="42"/>
      <c r="E168" s="38" t="str">
        <f aca="false">IF($A168="","",ROUND(N(C168)*N(D168),2))</f>
        <v/>
      </c>
      <c r="F168" s="8" t="str">
        <f aca="false">IF($A168="","",IF(COUNTIF(Invoices!$A$6:$A$505,$A168)=0,"Invoice not registered",""))</f>
        <v/>
      </c>
      <c r="G168" s="8" t="str">
        <f aca="false">IF($A168="","",$A168&amp;"|"&amp;COUNTIF($A$6:$A168,$A168))</f>
        <v/>
      </c>
    </row>
    <row r="169" customFormat="false" ht="15" hidden="false" customHeight="false" outlineLevel="0" collapsed="false">
      <c r="A169" s="7"/>
      <c r="B169" s="7"/>
      <c r="C169" s="7"/>
      <c r="D169" s="42"/>
      <c r="E169" s="38" t="str">
        <f aca="false">IF($A169="","",ROUND(N(C169)*N(D169),2))</f>
        <v/>
      </c>
      <c r="F169" s="8" t="str">
        <f aca="false">IF($A169="","",IF(COUNTIF(Invoices!$A$6:$A$505,$A169)=0,"Invoice not registered",""))</f>
        <v/>
      </c>
      <c r="G169" s="8" t="str">
        <f aca="false">IF($A169="","",$A169&amp;"|"&amp;COUNTIF($A$6:$A169,$A169))</f>
        <v/>
      </c>
    </row>
    <row r="170" customFormat="false" ht="15" hidden="false" customHeight="false" outlineLevel="0" collapsed="false">
      <c r="A170" s="7"/>
      <c r="B170" s="7"/>
      <c r="C170" s="7"/>
      <c r="D170" s="42"/>
      <c r="E170" s="38" t="str">
        <f aca="false">IF($A170="","",ROUND(N(C170)*N(D170),2))</f>
        <v/>
      </c>
      <c r="F170" s="8" t="str">
        <f aca="false">IF($A170="","",IF(COUNTIF(Invoices!$A$6:$A$505,$A170)=0,"Invoice not registered",""))</f>
        <v/>
      </c>
      <c r="G170" s="8" t="str">
        <f aca="false">IF($A170="","",$A170&amp;"|"&amp;COUNTIF($A$6:$A170,$A170))</f>
        <v/>
      </c>
    </row>
    <row r="171" customFormat="false" ht="15" hidden="false" customHeight="false" outlineLevel="0" collapsed="false">
      <c r="A171" s="7"/>
      <c r="B171" s="7"/>
      <c r="C171" s="7"/>
      <c r="D171" s="42"/>
      <c r="E171" s="38" t="str">
        <f aca="false">IF($A171="","",ROUND(N(C171)*N(D171),2))</f>
        <v/>
      </c>
      <c r="F171" s="8" t="str">
        <f aca="false">IF($A171="","",IF(COUNTIF(Invoices!$A$6:$A$505,$A171)=0,"Invoice not registered",""))</f>
        <v/>
      </c>
      <c r="G171" s="8" t="str">
        <f aca="false">IF($A171="","",$A171&amp;"|"&amp;COUNTIF($A$6:$A171,$A171))</f>
        <v/>
      </c>
    </row>
    <row r="172" customFormat="false" ht="15" hidden="false" customHeight="false" outlineLevel="0" collapsed="false">
      <c r="A172" s="7"/>
      <c r="B172" s="7"/>
      <c r="C172" s="7"/>
      <c r="D172" s="42"/>
      <c r="E172" s="38" t="str">
        <f aca="false">IF($A172="","",ROUND(N(C172)*N(D172),2))</f>
        <v/>
      </c>
      <c r="F172" s="8" t="str">
        <f aca="false">IF($A172="","",IF(COUNTIF(Invoices!$A$6:$A$505,$A172)=0,"Invoice not registered",""))</f>
        <v/>
      </c>
      <c r="G172" s="8" t="str">
        <f aca="false">IF($A172="","",$A172&amp;"|"&amp;COUNTIF($A$6:$A172,$A172))</f>
        <v/>
      </c>
    </row>
    <row r="173" customFormat="false" ht="15" hidden="false" customHeight="false" outlineLevel="0" collapsed="false">
      <c r="A173" s="7"/>
      <c r="B173" s="7"/>
      <c r="C173" s="7"/>
      <c r="D173" s="42"/>
      <c r="E173" s="38" t="str">
        <f aca="false">IF($A173="","",ROUND(N(C173)*N(D173),2))</f>
        <v/>
      </c>
      <c r="F173" s="8" t="str">
        <f aca="false">IF($A173="","",IF(COUNTIF(Invoices!$A$6:$A$505,$A173)=0,"Invoice not registered",""))</f>
        <v/>
      </c>
      <c r="G173" s="8" t="str">
        <f aca="false">IF($A173="","",$A173&amp;"|"&amp;COUNTIF($A$6:$A173,$A173))</f>
        <v/>
      </c>
    </row>
    <row r="174" customFormat="false" ht="15" hidden="false" customHeight="false" outlineLevel="0" collapsed="false">
      <c r="A174" s="7"/>
      <c r="B174" s="7"/>
      <c r="C174" s="7"/>
      <c r="D174" s="42"/>
      <c r="E174" s="38" t="str">
        <f aca="false">IF($A174="","",ROUND(N(C174)*N(D174),2))</f>
        <v/>
      </c>
      <c r="F174" s="8" t="str">
        <f aca="false">IF($A174="","",IF(COUNTIF(Invoices!$A$6:$A$505,$A174)=0,"Invoice not registered",""))</f>
        <v/>
      </c>
      <c r="G174" s="8" t="str">
        <f aca="false">IF($A174="","",$A174&amp;"|"&amp;COUNTIF($A$6:$A174,$A174))</f>
        <v/>
      </c>
    </row>
    <row r="175" customFormat="false" ht="15" hidden="false" customHeight="false" outlineLevel="0" collapsed="false">
      <c r="A175" s="7"/>
      <c r="B175" s="7"/>
      <c r="C175" s="7"/>
      <c r="D175" s="42"/>
      <c r="E175" s="38" t="str">
        <f aca="false">IF($A175="","",ROUND(N(C175)*N(D175),2))</f>
        <v/>
      </c>
      <c r="F175" s="8" t="str">
        <f aca="false">IF($A175="","",IF(COUNTIF(Invoices!$A$6:$A$505,$A175)=0,"Invoice not registered",""))</f>
        <v/>
      </c>
      <c r="G175" s="8" t="str">
        <f aca="false">IF($A175="","",$A175&amp;"|"&amp;COUNTIF($A$6:$A175,$A175))</f>
        <v/>
      </c>
    </row>
    <row r="176" customFormat="false" ht="15" hidden="false" customHeight="false" outlineLevel="0" collapsed="false">
      <c r="A176" s="7"/>
      <c r="B176" s="7"/>
      <c r="C176" s="7"/>
      <c r="D176" s="42"/>
      <c r="E176" s="38" t="str">
        <f aca="false">IF($A176="","",ROUND(N(C176)*N(D176),2))</f>
        <v/>
      </c>
      <c r="F176" s="8" t="str">
        <f aca="false">IF($A176="","",IF(COUNTIF(Invoices!$A$6:$A$505,$A176)=0,"Invoice not registered",""))</f>
        <v/>
      </c>
      <c r="G176" s="8" t="str">
        <f aca="false">IF($A176="","",$A176&amp;"|"&amp;COUNTIF($A$6:$A176,$A176))</f>
        <v/>
      </c>
    </row>
    <row r="177" customFormat="false" ht="15" hidden="false" customHeight="false" outlineLevel="0" collapsed="false">
      <c r="A177" s="7"/>
      <c r="B177" s="7"/>
      <c r="C177" s="7"/>
      <c r="D177" s="42"/>
      <c r="E177" s="38" t="str">
        <f aca="false">IF($A177="","",ROUND(N(C177)*N(D177),2))</f>
        <v/>
      </c>
      <c r="F177" s="8" t="str">
        <f aca="false">IF($A177="","",IF(COUNTIF(Invoices!$A$6:$A$505,$A177)=0,"Invoice not registered",""))</f>
        <v/>
      </c>
      <c r="G177" s="8" t="str">
        <f aca="false">IF($A177="","",$A177&amp;"|"&amp;COUNTIF($A$6:$A177,$A177))</f>
        <v/>
      </c>
    </row>
    <row r="178" customFormat="false" ht="15" hidden="false" customHeight="false" outlineLevel="0" collapsed="false">
      <c r="A178" s="7"/>
      <c r="B178" s="7"/>
      <c r="C178" s="7"/>
      <c r="D178" s="42"/>
      <c r="E178" s="38" t="str">
        <f aca="false">IF($A178="","",ROUND(N(C178)*N(D178),2))</f>
        <v/>
      </c>
      <c r="F178" s="8" t="str">
        <f aca="false">IF($A178="","",IF(COUNTIF(Invoices!$A$6:$A$505,$A178)=0,"Invoice not registered",""))</f>
        <v/>
      </c>
      <c r="G178" s="8" t="str">
        <f aca="false">IF($A178="","",$A178&amp;"|"&amp;COUNTIF($A$6:$A178,$A178))</f>
        <v/>
      </c>
    </row>
    <row r="179" customFormat="false" ht="15" hidden="false" customHeight="false" outlineLevel="0" collapsed="false">
      <c r="A179" s="7"/>
      <c r="B179" s="7"/>
      <c r="C179" s="7"/>
      <c r="D179" s="42"/>
      <c r="E179" s="38" t="str">
        <f aca="false">IF($A179="","",ROUND(N(C179)*N(D179),2))</f>
        <v/>
      </c>
      <c r="F179" s="8" t="str">
        <f aca="false">IF($A179="","",IF(COUNTIF(Invoices!$A$6:$A$505,$A179)=0,"Invoice not registered",""))</f>
        <v/>
      </c>
      <c r="G179" s="8" t="str">
        <f aca="false">IF($A179="","",$A179&amp;"|"&amp;COUNTIF($A$6:$A179,$A179))</f>
        <v/>
      </c>
    </row>
    <row r="180" customFormat="false" ht="15" hidden="false" customHeight="false" outlineLevel="0" collapsed="false">
      <c r="A180" s="7"/>
      <c r="B180" s="7"/>
      <c r="C180" s="7"/>
      <c r="D180" s="42"/>
      <c r="E180" s="38" t="str">
        <f aca="false">IF($A180="","",ROUND(N(C180)*N(D180),2))</f>
        <v/>
      </c>
      <c r="F180" s="8" t="str">
        <f aca="false">IF($A180="","",IF(COUNTIF(Invoices!$A$6:$A$505,$A180)=0,"Invoice not registered",""))</f>
        <v/>
      </c>
      <c r="G180" s="8" t="str">
        <f aca="false">IF($A180="","",$A180&amp;"|"&amp;COUNTIF($A$6:$A180,$A180))</f>
        <v/>
      </c>
    </row>
    <row r="181" customFormat="false" ht="15" hidden="false" customHeight="false" outlineLevel="0" collapsed="false">
      <c r="A181" s="7"/>
      <c r="B181" s="7"/>
      <c r="C181" s="7"/>
      <c r="D181" s="42"/>
      <c r="E181" s="38" t="str">
        <f aca="false">IF($A181="","",ROUND(N(C181)*N(D181),2))</f>
        <v/>
      </c>
      <c r="F181" s="8" t="str">
        <f aca="false">IF($A181="","",IF(COUNTIF(Invoices!$A$6:$A$505,$A181)=0,"Invoice not registered",""))</f>
        <v/>
      </c>
      <c r="G181" s="8" t="str">
        <f aca="false">IF($A181="","",$A181&amp;"|"&amp;COUNTIF($A$6:$A181,$A181))</f>
        <v/>
      </c>
    </row>
    <row r="182" customFormat="false" ht="15" hidden="false" customHeight="false" outlineLevel="0" collapsed="false">
      <c r="A182" s="7"/>
      <c r="B182" s="7"/>
      <c r="C182" s="7"/>
      <c r="D182" s="42"/>
      <c r="E182" s="38" t="str">
        <f aca="false">IF($A182="","",ROUND(N(C182)*N(D182),2))</f>
        <v/>
      </c>
      <c r="F182" s="8" t="str">
        <f aca="false">IF($A182="","",IF(COUNTIF(Invoices!$A$6:$A$505,$A182)=0,"Invoice not registered",""))</f>
        <v/>
      </c>
      <c r="G182" s="8" t="str">
        <f aca="false">IF($A182="","",$A182&amp;"|"&amp;COUNTIF($A$6:$A182,$A182))</f>
        <v/>
      </c>
    </row>
    <row r="183" customFormat="false" ht="15" hidden="false" customHeight="false" outlineLevel="0" collapsed="false">
      <c r="A183" s="7"/>
      <c r="B183" s="7"/>
      <c r="C183" s="7"/>
      <c r="D183" s="42"/>
      <c r="E183" s="38" t="str">
        <f aca="false">IF($A183="","",ROUND(N(C183)*N(D183),2))</f>
        <v/>
      </c>
      <c r="F183" s="8" t="str">
        <f aca="false">IF($A183="","",IF(COUNTIF(Invoices!$A$6:$A$505,$A183)=0,"Invoice not registered",""))</f>
        <v/>
      </c>
      <c r="G183" s="8" t="str">
        <f aca="false">IF($A183="","",$A183&amp;"|"&amp;COUNTIF($A$6:$A183,$A183))</f>
        <v/>
      </c>
    </row>
    <row r="184" customFormat="false" ht="15" hidden="false" customHeight="false" outlineLevel="0" collapsed="false">
      <c r="A184" s="7"/>
      <c r="B184" s="7"/>
      <c r="C184" s="7"/>
      <c r="D184" s="42"/>
      <c r="E184" s="38" t="str">
        <f aca="false">IF($A184="","",ROUND(N(C184)*N(D184),2))</f>
        <v/>
      </c>
      <c r="F184" s="8" t="str">
        <f aca="false">IF($A184="","",IF(COUNTIF(Invoices!$A$6:$A$505,$A184)=0,"Invoice not registered",""))</f>
        <v/>
      </c>
      <c r="G184" s="8" t="str">
        <f aca="false">IF($A184="","",$A184&amp;"|"&amp;COUNTIF($A$6:$A184,$A184))</f>
        <v/>
      </c>
    </row>
    <row r="185" customFormat="false" ht="15" hidden="false" customHeight="false" outlineLevel="0" collapsed="false">
      <c r="A185" s="7"/>
      <c r="B185" s="7"/>
      <c r="C185" s="7"/>
      <c r="D185" s="42"/>
      <c r="E185" s="38" t="str">
        <f aca="false">IF($A185="","",ROUND(N(C185)*N(D185),2))</f>
        <v/>
      </c>
      <c r="F185" s="8" t="str">
        <f aca="false">IF($A185="","",IF(COUNTIF(Invoices!$A$6:$A$505,$A185)=0,"Invoice not registered",""))</f>
        <v/>
      </c>
      <c r="G185" s="8" t="str">
        <f aca="false">IF($A185="","",$A185&amp;"|"&amp;COUNTIF($A$6:$A185,$A185))</f>
        <v/>
      </c>
    </row>
    <row r="186" customFormat="false" ht="15" hidden="false" customHeight="false" outlineLevel="0" collapsed="false">
      <c r="A186" s="7"/>
      <c r="B186" s="7"/>
      <c r="C186" s="7"/>
      <c r="D186" s="42"/>
      <c r="E186" s="38" t="str">
        <f aca="false">IF($A186="","",ROUND(N(C186)*N(D186),2))</f>
        <v/>
      </c>
      <c r="F186" s="8" t="str">
        <f aca="false">IF($A186="","",IF(COUNTIF(Invoices!$A$6:$A$505,$A186)=0,"Invoice not registered",""))</f>
        <v/>
      </c>
      <c r="G186" s="8" t="str">
        <f aca="false">IF($A186="","",$A186&amp;"|"&amp;COUNTIF($A$6:$A186,$A186))</f>
        <v/>
      </c>
    </row>
    <row r="187" customFormat="false" ht="15" hidden="false" customHeight="false" outlineLevel="0" collapsed="false">
      <c r="A187" s="7"/>
      <c r="B187" s="7"/>
      <c r="C187" s="7"/>
      <c r="D187" s="42"/>
      <c r="E187" s="38" t="str">
        <f aca="false">IF($A187="","",ROUND(N(C187)*N(D187),2))</f>
        <v/>
      </c>
      <c r="F187" s="8" t="str">
        <f aca="false">IF($A187="","",IF(COUNTIF(Invoices!$A$6:$A$505,$A187)=0,"Invoice not registered",""))</f>
        <v/>
      </c>
      <c r="G187" s="8" t="str">
        <f aca="false">IF($A187="","",$A187&amp;"|"&amp;COUNTIF($A$6:$A187,$A187))</f>
        <v/>
      </c>
    </row>
    <row r="188" customFormat="false" ht="15" hidden="false" customHeight="false" outlineLevel="0" collapsed="false">
      <c r="A188" s="7"/>
      <c r="B188" s="7"/>
      <c r="C188" s="7"/>
      <c r="D188" s="42"/>
      <c r="E188" s="38" t="str">
        <f aca="false">IF($A188="","",ROUND(N(C188)*N(D188),2))</f>
        <v/>
      </c>
      <c r="F188" s="8" t="str">
        <f aca="false">IF($A188="","",IF(COUNTIF(Invoices!$A$6:$A$505,$A188)=0,"Invoice not registered",""))</f>
        <v/>
      </c>
      <c r="G188" s="8" t="str">
        <f aca="false">IF($A188="","",$A188&amp;"|"&amp;COUNTIF($A$6:$A188,$A188))</f>
        <v/>
      </c>
    </row>
    <row r="189" customFormat="false" ht="15" hidden="false" customHeight="false" outlineLevel="0" collapsed="false">
      <c r="A189" s="7"/>
      <c r="B189" s="7"/>
      <c r="C189" s="7"/>
      <c r="D189" s="42"/>
      <c r="E189" s="38" t="str">
        <f aca="false">IF($A189="","",ROUND(N(C189)*N(D189),2))</f>
        <v/>
      </c>
      <c r="F189" s="8" t="str">
        <f aca="false">IF($A189="","",IF(COUNTIF(Invoices!$A$6:$A$505,$A189)=0,"Invoice not registered",""))</f>
        <v/>
      </c>
      <c r="G189" s="8" t="str">
        <f aca="false">IF($A189="","",$A189&amp;"|"&amp;COUNTIF($A$6:$A189,$A189))</f>
        <v/>
      </c>
    </row>
    <row r="190" customFormat="false" ht="15" hidden="false" customHeight="false" outlineLevel="0" collapsed="false">
      <c r="A190" s="7"/>
      <c r="B190" s="7"/>
      <c r="C190" s="7"/>
      <c r="D190" s="42"/>
      <c r="E190" s="38" t="str">
        <f aca="false">IF($A190="","",ROUND(N(C190)*N(D190),2))</f>
        <v/>
      </c>
      <c r="F190" s="8" t="str">
        <f aca="false">IF($A190="","",IF(COUNTIF(Invoices!$A$6:$A$505,$A190)=0,"Invoice not registered",""))</f>
        <v/>
      </c>
      <c r="G190" s="8" t="str">
        <f aca="false">IF($A190="","",$A190&amp;"|"&amp;COUNTIF($A$6:$A190,$A190))</f>
        <v/>
      </c>
    </row>
    <row r="191" customFormat="false" ht="15" hidden="false" customHeight="false" outlineLevel="0" collapsed="false">
      <c r="A191" s="7"/>
      <c r="B191" s="7"/>
      <c r="C191" s="7"/>
      <c r="D191" s="42"/>
      <c r="E191" s="38" t="str">
        <f aca="false">IF($A191="","",ROUND(N(C191)*N(D191),2))</f>
        <v/>
      </c>
      <c r="F191" s="8" t="str">
        <f aca="false">IF($A191="","",IF(COUNTIF(Invoices!$A$6:$A$505,$A191)=0,"Invoice not registered",""))</f>
        <v/>
      </c>
      <c r="G191" s="8" t="str">
        <f aca="false">IF($A191="","",$A191&amp;"|"&amp;COUNTIF($A$6:$A191,$A191))</f>
        <v/>
      </c>
    </row>
    <row r="192" customFormat="false" ht="15" hidden="false" customHeight="false" outlineLevel="0" collapsed="false">
      <c r="A192" s="7"/>
      <c r="B192" s="7"/>
      <c r="C192" s="7"/>
      <c r="D192" s="42"/>
      <c r="E192" s="38" t="str">
        <f aca="false">IF($A192="","",ROUND(N(C192)*N(D192),2))</f>
        <v/>
      </c>
      <c r="F192" s="8" t="str">
        <f aca="false">IF($A192="","",IF(COUNTIF(Invoices!$A$6:$A$505,$A192)=0,"Invoice not registered",""))</f>
        <v/>
      </c>
      <c r="G192" s="8" t="str">
        <f aca="false">IF($A192="","",$A192&amp;"|"&amp;COUNTIF($A$6:$A192,$A192))</f>
        <v/>
      </c>
    </row>
    <row r="193" customFormat="false" ht="15" hidden="false" customHeight="false" outlineLevel="0" collapsed="false">
      <c r="A193" s="7"/>
      <c r="B193" s="7"/>
      <c r="C193" s="7"/>
      <c r="D193" s="42"/>
      <c r="E193" s="38" t="str">
        <f aca="false">IF($A193="","",ROUND(N(C193)*N(D193),2))</f>
        <v/>
      </c>
      <c r="F193" s="8" t="str">
        <f aca="false">IF($A193="","",IF(COUNTIF(Invoices!$A$6:$A$505,$A193)=0,"Invoice not registered",""))</f>
        <v/>
      </c>
      <c r="G193" s="8" t="str">
        <f aca="false">IF($A193="","",$A193&amp;"|"&amp;COUNTIF($A$6:$A193,$A193))</f>
        <v/>
      </c>
    </row>
    <row r="194" customFormat="false" ht="15" hidden="false" customHeight="false" outlineLevel="0" collapsed="false">
      <c r="A194" s="7"/>
      <c r="B194" s="7"/>
      <c r="C194" s="7"/>
      <c r="D194" s="42"/>
      <c r="E194" s="38" t="str">
        <f aca="false">IF($A194="","",ROUND(N(C194)*N(D194),2))</f>
        <v/>
      </c>
      <c r="F194" s="8" t="str">
        <f aca="false">IF($A194="","",IF(COUNTIF(Invoices!$A$6:$A$505,$A194)=0,"Invoice not registered",""))</f>
        <v/>
      </c>
      <c r="G194" s="8" t="str">
        <f aca="false">IF($A194="","",$A194&amp;"|"&amp;COUNTIF($A$6:$A194,$A194))</f>
        <v/>
      </c>
    </row>
    <row r="195" customFormat="false" ht="15" hidden="false" customHeight="false" outlineLevel="0" collapsed="false">
      <c r="A195" s="7"/>
      <c r="B195" s="7"/>
      <c r="C195" s="7"/>
      <c r="D195" s="42"/>
      <c r="E195" s="38" t="str">
        <f aca="false">IF($A195="","",ROUND(N(C195)*N(D195),2))</f>
        <v/>
      </c>
      <c r="F195" s="8" t="str">
        <f aca="false">IF($A195="","",IF(COUNTIF(Invoices!$A$6:$A$505,$A195)=0,"Invoice not registered",""))</f>
        <v/>
      </c>
      <c r="G195" s="8" t="str">
        <f aca="false">IF($A195="","",$A195&amp;"|"&amp;COUNTIF($A$6:$A195,$A195))</f>
        <v/>
      </c>
    </row>
    <row r="196" customFormat="false" ht="15" hidden="false" customHeight="false" outlineLevel="0" collapsed="false">
      <c r="A196" s="7"/>
      <c r="B196" s="7"/>
      <c r="C196" s="7"/>
      <c r="D196" s="42"/>
      <c r="E196" s="38" t="str">
        <f aca="false">IF($A196="","",ROUND(N(C196)*N(D196),2))</f>
        <v/>
      </c>
      <c r="F196" s="8" t="str">
        <f aca="false">IF($A196="","",IF(COUNTIF(Invoices!$A$6:$A$505,$A196)=0,"Invoice not registered",""))</f>
        <v/>
      </c>
      <c r="G196" s="8" t="str">
        <f aca="false">IF($A196="","",$A196&amp;"|"&amp;COUNTIF($A$6:$A196,$A196))</f>
        <v/>
      </c>
    </row>
    <row r="197" customFormat="false" ht="15" hidden="false" customHeight="false" outlineLevel="0" collapsed="false">
      <c r="A197" s="7"/>
      <c r="B197" s="7"/>
      <c r="C197" s="7"/>
      <c r="D197" s="42"/>
      <c r="E197" s="38" t="str">
        <f aca="false">IF($A197="","",ROUND(N(C197)*N(D197),2))</f>
        <v/>
      </c>
      <c r="F197" s="8" t="str">
        <f aca="false">IF($A197="","",IF(COUNTIF(Invoices!$A$6:$A$505,$A197)=0,"Invoice not registered",""))</f>
        <v/>
      </c>
      <c r="G197" s="8" t="str">
        <f aca="false">IF($A197="","",$A197&amp;"|"&amp;COUNTIF($A$6:$A197,$A197))</f>
        <v/>
      </c>
    </row>
    <row r="198" customFormat="false" ht="15" hidden="false" customHeight="false" outlineLevel="0" collapsed="false">
      <c r="A198" s="7"/>
      <c r="B198" s="7"/>
      <c r="C198" s="7"/>
      <c r="D198" s="42"/>
      <c r="E198" s="38" t="str">
        <f aca="false">IF($A198="","",ROUND(N(C198)*N(D198),2))</f>
        <v/>
      </c>
      <c r="F198" s="8" t="str">
        <f aca="false">IF($A198="","",IF(COUNTIF(Invoices!$A$6:$A$505,$A198)=0,"Invoice not registered",""))</f>
        <v/>
      </c>
      <c r="G198" s="8" t="str">
        <f aca="false">IF($A198="","",$A198&amp;"|"&amp;COUNTIF($A$6:$A198,$A198))</f>
        <v/>
      </c>
    </row>
    <row r="199" customFormat="false" ht="15" hidden="false" customHeight="false" outlineLevel="0" collapsed="false">
      <c r="A199" s="7"/>
      <c r="B199" s="7"/>
      <c r="C199" s="7"/>
      <c r="D199" s="42"/>
      <c r="E199" s="38" t="str">
        <f aca="false">IF($A199="","",ROUND(N(C199)*N(D199),2))</f>
        <v/>
      </c>
      <c r="F199" s="8" t="str">
        <f aca="false">IF($A199="","",IF(COUNTIF(Invoices!$A$6:$A$505,$A199)=0,"Invoice not registered",""))</f>
        <v/>
      </c>
      <c r="G199" s="8" t="str">
        <f aca="false">IF($A199="","",$A199&amp;"|"&amp;COUNTIF($A$6:$A199,$A199))</f>
        <v/>
      </c>
    </row>
    <row r="200" customFormat="false" ht="15" hidden="false" customHeight="false" outlineLevel="0" collapsed="false">
      <c r="A200" s="7"/>
      <c r="B200" s="7"/>
      <c r="C200" s="7"/>
      <c r="D200" s="42"/>
      <c r="E200" s="38" t="str">
        <f aca="false">IF($A200="","",ROUND(N(C200)*N(D200),2))</f>
        <v/>
      </c>
      <c r="F200" s="8" t="str">
        <f aca="false">IF($A200="","",IF(COUNTIF(Invoices!$A$6:$A$505,$A200)=0,"Invoice not registered",""))</f>
        <v/>
      </c>
      <c r="G200" s="8" t="str">
        <f aca="false">IF($A200="","",$A200&amp;"|"&amp;COUNTIF($A$6:$A200,$A200))</f>
        <v/>
      </c>
    </row>
    <row r="201" customFormat="false" ht="15" hidden="false" customHeight="false" outlineLevel="0" collapsed="false">
      <c r="A201" s="7"/>
      <c r="B201" s="7"/>
      <c r="C201" s="7"/>
      <c r="D201" s="42"/>
      <c r="E201" s="38" t="str">
        <f aca="false">IF($A201="","",ROUND(N(C201)*N(D201),2))</f>
        <v/>
      </c>
      <c r="F201" s="8" t="str">
        <f aca="false">IF($A201="","",IF(COUNTIF(Invoices!$A$6:$A$505,$A201)=0,"Invoice not registered",""))</f>
        <v/>
      </c>
      <c r="G201" s="8" t="str">
        <f aca="false">IF($A201="","",$A201&amp;"|"&amp;COUNTIF($A$6:$A201,$A201))</f>
        <v/>
      </c>
    </row>
    <row r="202" customFormat="false" ht="15" hidden="false" customHeight="false" outlineLevel="0" collapsed="false">
      <c r="A202" s="7"/>
      <c r="B202" s="7"/>
      <c r="C202" s="7"/>
      <c r="D202" s="42"/>
      <c r="E202" s="38" t="str">
        <f aca="false">IF($A202="","",ROUND(N(C202)*N(D202),2))</f>
        <v/>
      </c>
      <c r="F202" s="8" t="str">
        <f aca="false">IF($A202="","",IF(COUNTIF(Invoices!$A$6:$A$505,$A202)=0,"Invoice not registered",""))</f>
        <v/>
      </c>
      <c r="G202" s="8" t="str">
        <f aca="false">IF($A202="","",$A202&amp;"|"&amp;COUNTIF($A$6:$A202,$A202))</f>
        <v/>
      </c>
    </row>
    <row r="203" customFormat="false" ht="15" hidden="false" customHeight="false" outlineLevel="0" collapsed="false">
      <c r="A203" s="7"/>
      <c r="B203" s="7"/>
      <c r="C203" s="7"/>
      <c r="D203" s="42"/>
      <c r="E203" s="38" t="str">
        <f aca="false">IF($A203="","",ROUND(N(C203)*N(D203),2))</f>
        <v/>
      </c>
      <c r="F203" s="8" t="str">
        <f aca="false">IF($A203="","",IF(COUNTIF(Invoices!$A$6:$A$505,$A203)=0,"Invoice not registered",""))</f>
        <v/>
      </c>
      <c r="G203" s="8" t="str">
        <f aca="false">IF($A203="","",$A203&amp;"|"&amp;COUNTIF($A$6:$A203,$A203))</f>
        <v/>
      </c>
    </row>
    <row r="204" customFormat="false" ht="15" hidden="false" customHeight="false" outlineLevel="0" collapsed="false">
      <c r="A204" s="7"/>
      <c r="B204" s="7"/>
      <c r="C204" s="7"/>
      <c r="D204" s="42"/>
      <c r="E204" s="38" t="str">
        <f aca="false">IF($A204="","",ROUND(N(C204)*N(D204),2))</f>
        <v/>
      </c>
      <c r="F204" s="8" t="str">
        <f aca="false">IF($A204="","",IF(COUNTIF(Invoices!$A$6:$A$505,$A204)=0,"Invoice not registered",""))</f>
        <v/>
      </c>
      <c r="G204" s="8" t="str">
        <f aca="false">IF($A204="","",$A204&amp;"|"&amp;COUNTIF($A$6:$A204,$A204))</f>
        <v/>
      </c>
    </row>
    <row r="205" customFormat="false" ht="15" hidden="false" customHeight="false" outlineLevel="0" collapsed="false">
      <c r="A205" s="7"/>
      <c r="B205" s="7"/>
      <c r="C205" s="7"/>
      <c r="D205" s="42"/>
      <c r="E205" s="38" t="str">
        <f aca="false">IF($A205="","",ROUND(N(C205)*N(D205),2))</f>
        <v/>
      </c>
      <c r="F205" s="8" t="str">
        <f aca="false">IF($A205="","",IF(COUNTIF(Invoices!$A$6:$A$505,$A205)=0,"Invoice not registered",""))</f>
        <v/>
      </c>
      <c r="G205" s="8" t="str">
        <f aca="false">IF($A205="","",$A205&amp;"|"&amp;COUNTIF($A$6:$A205,$A205))</f>
        <v/>
      </c>
    </row>
    <row r="206" customFormat="false" ht="15" hidden="false" customHeight="false" outlineLevel="0" collapsed="false">
      <c r="A206" s="7"/>
      <c r="B206" s="7"/>
      <c r="C206" s="7"/>
      <c r="D206" s="42"/>
      <c r="E206" s="38" t="str">
        <f aca="false">IF($A206="","",ROUND(N(C206)*N(D206),2))</f>
        <v/>
      </c>
      <c r="F206" s="8" t="str">
        <f aca="false">IF($A206="","",IF(COUNTIF(Invoices!$A$6:$A$505,$A206)=0,"Invoice not registered",""))</f>
        <v/>
      </c>
      <c r="G206" s="8" t="str">
        <f aca="false">IF($A206="","",$A206&amp;"|"&amp;COUNTIF($A$6:$A206,$A206))</f>
        <v/>
      </c>
    </row>
    <row r="207" customFormat="false" ht="15" hidden="false" customHeight="false" outlineLevel="0" collapsed="false">
      <c r="A207" s="7"/>
      <c r="B207" s="7"/>
      <c r="C207" s="7"/>
      <c r="D207" s="42"/>
      <c r="E207" s="38" t="str">
        <f aca="false">IF($A207="","",ROUND(N(C207)*N(D207),2))</f>
        <v/>
      </c>
      <c r="F207" s="8" t="str">
        <f aca="false">IF($A207="","",IF(COUNTIF(Invoices!$A$6:$A$505,$A207)=0,"Invoice not registered",""))</f>
        <v/>
      </c>
      <c r="G207" s="8" t="str">
        <f aca="false">IF($A207="","",$A207&amp;"|"&amp;COUNTIF($A$6:$A207,$A207))</f>
        <v/>
      </c>
    </row>
    <row r="208" customFormat="false" ht="15" hidden="false" customHeight="false" outlineLevel="0" collapsed="false">
      <c r="A208" s="7"/>
      <c r="B208" s="7"/>
      <c r="C208" s="7"/>
      <c r="D208" s="42"/>
      <c r="E208" s="38" t="str">
        <f aca="false">IF($A208="","",ROUND(N(C208)*N(D208),2))</f>
        <v/>
      </c>
      <c r="F208" s="8" t="str">
        <f aca="false">IF($A208="","",IF(COUNTIF(Invoices!$A$6:$A$505,$A208)=0,"Invoice not registered",""))</f>
        <v/>
      </c>
      <c r="G208" s="8" t="str">
        <f aca="false">IF($A208="","",$A208&amp;"|"&amp;COUNTIF($A$6:$A208,$A208))</f>
        <v/>
      </c>
    </row>
    <row r="209" customFormat="false" ht="15" hidden="false" customHeight="false" outlineLevel="0" collapsed="false">
      <c r="A209" s="7"/>
      <c r="B209" s="7"/>
      <c r="C209" s="7"/>
      <c r="D209" s="42"/>
      <c r="E209" s="38" t="str">
        <f aca="false">IF($A209="","",ROUND(N(C209)*N(D209),2))</f>
        <v/>
      </c>
      <c r="F209" s="8" t="str">
        <f aca="false">IF($A209="","",IF(COUNTIF(Invoices!$A$6:$A$505,$A209)=0,"Invoice not registered",""))</f>
        <v/>
      </c>
      <c r="G209" s="8" t="str">
        <f aca="false">IF($A209="","",$A209&amp;"|"&amp;COUNTIF($A$6:$A209,$A209))</f>
        <v/>
      </c>
    </row>
    <row r="210" customFormat="false" ht="15" hidden="false" customHeight="false" outlineLevel="0" collapsed="false">
      <c r="A210" s="7"/>
      <c r="B210" s="7"/>
      <c r="C210" s="7"/>
      <c r="D210" s="42"/>
      <c r="E210" s="38" t="str">
        <f aca="false">IF($A210="","",ROUND(N(C210)*N(D210),2))</f>
        <v/>
      </c>
      <c r="F210" s="8" t="str">
        <f aca="false">IF($A210="","",IF(COUNTIF(Invoices!$A$6:$A$505,$A210)=0,"Invoice not registered",""))</f>
        <v/>
      </c>
      <c r="G210" s="8" t="str">
        <f aca="false">IF($A210="","",$A210&amp;"|"&amp;COUNTIF($A$6:$A210,$A210))</f>
        <v/>
      </c>
    </row>
    <row r="211" customFormat="false" ht="15" hidden="false" customHeight="false" outlineLevel="0" collapsed="false">
      <c r="A211" s="7"/>
      <c r="B211" s="7"/>
      <c r="C211" s="7"/>
      <c r="D211" s="42"/>
      <c r="E211" s="38" t="str">
        <f aca="false">IF($A211="","",ROUND(N(C211)*N(D211),2))</f>
        <v/>
      </c>
      <c r="F211" s="8" t="str">
        <f aca="false">IF($A211="","",IF(COUNTIF(Invoices!$A$6:$A$505,$A211)=0,"Invoice not registered",""))</f>
        <v/>
      </c>
      <c r="G211" s="8" t="str">
        <f aca="false">IF($A211="","",$A211&amp;"|"&amp;COUNTIF($A$6:$A211,$A211))</f>
        <v/>
      </c>
    </row>
    <row r="212" customFormat="false" ht="15" hidden="false" customHeight="false" outlineLevel="0" collapsed="false">
      <c r="A212" s="7"/>
      <c r="B212" s="7"/>
      <c r="C212" s="7"/>
      <c r="D212" s="42"/>
      <c r="E212" s="38" t="str">
        <f aca="false">IF($A212="","",ROUND(N(C212)*N(D212),2))</f>
        <v/>
      </c>
      <c r="F212" s="8" t="str">
        <f aca="false">IF($A212="","",IF(COUNTIF(Invoices!$A$6:$A$505,$A212)=0,"Invoice not registered",""))</f>
        <v/>
      </c>
      <c r="G212" s="8" t="str">
        <f aca="false">IF($A212="","",$A212&amp;"|"&amp;COUNTIF($A$6:$A212,$A212))</f>
        <v/>
      </c>
    </row>
    <row r="213" customFormat="false" ht="15" hidden="false" customHeight="false" outlineLevel="0" collapsed="false">
      <c r="A213" s="7"/>
      <c r="B213" s="7"/>
      <c r="C213" s="7"/>
      <c r="D213" s="42"/>
      <c r="E213" s="38" t="str">
        <f aca="false">IF($A213="","",ROUND(N(C213)*N(D213),2))</f>
        <v/>
      </c>
      <c r="F213" s="8" t="str">
        <f aca="false">IF($A213="","",IF(COUNTIF(Invoices!$A$6:$A$505,$A213)=0,"Invoice not registered",""))</f>
        <v/>
      </c>
      <c r="G213" s="8" t="str">
        <f aca="false">IF($A213="","",$A213&amp;"|"&amp;COUNTIF($A$6:$A213,$A213))</f>
        <v/>
      </c>
    </row>
    <row r="214" customFormat="false" ht="15" hidden="false" customHeight="false" outlineLevel="0" collapsed="false">
      <c r="A214" s="7"/>
      <c r="B214" s="7"/>
      <c r="C214" s="7"/>
      <c r="D214" s="42"/>
      <c r="E214" s="38" t="str">
        <f aca="false">IF($A214="","",ROUND(N(C214)*N(D214),2))</f>
        <v/>
      </c>
      <c r="F214" s="8" t="str">
        <f aca="false">IF($A214="","",IF(COUNTIF(Invoices!$A$6:$A$505,$A214)=0,"Invoice not registered",""))</f>
        <v/>
      </c>
      <c r="G214" s="8" t="str">
        <f aca="false">IF($A214="","",$A214&amp;"|"&amp;COUNTIF($A$6:$A214,$A214))</f>
        <v/>
      </c>
    </row>
    <row r="215" customFormat="false" ht="15" hidden="false" customHeight="false" outlineLevel="0" collapsed="false">
      <c r="A215" s="7"/>
      <c r="B215" s="7"/>
      <c r="C215" s="7"/>
      <c r="D215" s="42"/>
      <c r="E215" s="38" t="str">
        <f aca="false">IF($A215="","",ROUND(N(C215)*N(D215),2))</f>
        <v/>
      </c>
      <c r="F215" s="8" t="str">
        <f aca="false">IF($A215="","",IF(COUNTIF(Invoices!$A$6:$A$505,$A215)=0,"Invoice not registered",""))</f>
        <v/>
      </c>
      <c r="G215" s="8" t="str">
        <f aca="false">IF($A215="","",$A215&amp;"|"&amp;COUNTIF($A$6:$A215,$A215))</f>
        <v/>
      </c>
    </row>
    <row r="216" customFormat="false" ht="15" hidden="false" customHeight="false" outlineLevel="0" collapsed="false">
      <c r="A216" s="7"/>
      <c r="B216" s="7"/>
      <c r="C216" s="7"/>
      <c r="D216" s="42"/>
      <c r="E216" s="38" t="str">
        <f aca="false">IF($A216="","",ROUND(N(C216)*N(D216),2))</f>
        <v/>
      </c>
      <c r="F216" s="8" t="str">
        <f aca="false">IF($A216="","",IF(COUNTIF(Invoices!$A$6:$A$505,$A216)=0,"Invoice not registered",""))</f>
        <v/>
      </c>
      <c r="G216" s="8" t="str">
        <f aca="false">IF($A216="","",$A216&amp;"|"&amp;COUNTIF($A$6:$A216,$A216))</f>
        <v/>
      </c>
    </row>
    <row r="217" customFormat="false" ht="15" hidden="false" customHeight="false" outlineLevel="0" collapsed="false">
      <c r="A217" s="7"/>
      <c r="B217" s="7"/>
      <c r="C217" s="7"/>
      <c r="D217" s="42"/>
      <c r="E217" s="38" t="str">
        <f aca="false">IF($A217="","",ROUND(N(C217)*N(D217),2))</f>
        <v/>
      </c>
      <c r="F217" s="8" t="str">
        <f aca="false">IF($A217="","",IF(COUNTIF(Invoices!$A$6:$A$505,$A217)=0,"Invoice not registered",""))</f>
        <v/>
      </c>
      <c r="G217" s="8" t="str">
        <f aca="false">IF($A217="","",$A217&amp;"|"&amp;COUNTIF($A$6:$A217,$A217))</f>
        <v/>
      </c>
    </row>
    <row r="218" customFormat="false" ht="15" hidden="false" customHeight="false" outlineLevel="0" collapsed="false">
      <c r="A218" s="7"/>
      <c r="B218" s="7"/>
      <c r="C218" s="7"/>
      <c r="D218" s="42"/>
      <c r="E218" s="38" t="str">
        <f aca="false">IF($A218="","",ROUND(N(C218)*N(D218),2))</f>
        <v/>
      </c>
      <c r="F218" s="8" t="str">
        <f aca="false">IF($A218="","",IF(COUNTIF(Invoices!$A$6:$A$505,$A218)=0,"Invoice not registered",""))</f>
        <v/>
      </c>
      <c r="G218" s="8" t="str">
        <f aca="false">IF($A218="","",$A218&amp;"|"&amp;COUNTIF($A$6:$A218,$A218))</f>
        <v/>
      </c>
    </row>
    <row r="219" customFormat="false" ht="15" hidden="false" customHeight="false" outlineLevel="0" collapsed="false">
      <c r="A219" s="7"/>
      <c r="B219" s="7"/>
      <c r="C219" s="7"/>
      <c r="D219" s="42"/>
      <c r="E219" s="38" t="str">
        <f aca="false">IF($A219="","",ROUND(N(C219)*N(D219),2))</f>
        <v/>
      </c>
      <c r="F219" s="8" t="str">
        <f aca="false">IF($A219="","",IF(COUNTIF(Invoices!$A$6:$A$505,$A219)=0,"Invoice not registered",""))</f>
        <v/>
      </c>
      <c r="G219" s="8" t="str">
        <f aca="false">IF($A219="","",$A219&amp;"|"&amp;COUNTIF($A$6:$A219,$A219))</f>
        <v/>
      </c>
    </row>
    <row r="220" customFormat="false" ht="15" hidden="false" customHeight="false" outlineLevel="0" collapsed="false">
      <c r="A220" s="7"/>
      <c r="B220" s="7"/>
      <c r="C220" s="7"/>
      <c r="D220" s="42"/>
      <c r="E220" s="38" t="str">
        <f aca="false">IF($A220="","",ROUND(N(C220)*N(D220),2))</f>
        <v/>
      </c>
      <c r="F220" s="8" t="str">
        <f aca="false">IF($A220="","",IF(COUNTIF(Invoices!$A$6:$A$505,$A220)=0,"Invoice not registered",""))</f>
        <v/>
      </c>
      <c r="G220" s="8" t="str">
        <f aca="false">IF($A220="","",$A220&amp;"|"&amp;COUNTIF($A$6:$A220,$A220))</f>
        <v/>
      </c>
    </row>
    <row r="221" customFormat="false" ht="15" hidden="false" customHeight="false" outlineLevel="0" collapsed="false">
      <c r="A221" s="7"/>
      <c r="B221" s="7"/>
      <c r="C221" s="7"/>
      <c r="D221" s="42"/>
      <c r="E221" s="38" t="str">
        <f aca="false">IF($A221="","",ROUND(N(C221)*N(D221),2))</f>
        <v/>
      </c>
      <c r="F221" s="8" t="str">
        <f aca="false">IF($A221="","",IF(COUNTIF(Invoices!$A$6:$A$505,$A221)=0,"Invoice not registered",""))</f>
        <v/>
      </c>
      <c r="G221" s="8" t="str">
        <f aca="false">IF($A221="","",$A221&amp;"|"&amp;COUNTIF($A$6:$A221,$A221))</f>
        <v/>
      </c>
    </row>
    <row r="222" customFormat="false" ht="15" hidden="false" customHeight="false" outlineLevel="0" collapsed="false">
      <c r="A222" s="7"/>
      <c r="B222" s="7"/>
      <c r="C222" s="7"/>
      <c r="D222" s="42"/>
      <c r="E222" s="38" t="str">
        <f aca="false">IF($A222="","",ROUND(N(C222)*N(D222),2))</f>
        <v/>
      </c>
      <c r="F222" s="8" t="str">
        <f aca="false">IF($A222="","",IF(COUNTIF(Invoices!$A$6:$A$505,$A222)=0,"Invoice not registered",""))</f>
        <v/>
      </c>
      <c r="G222" s="8" t="str">
        <f aca="false">IF($A222="","",$A222&amp;"|"&amp;COUNTIF($A$6:$A222,$A222))</f>
        <v/>
      </c>
    </row>
    <row r="223" customFormat="false" ht="15" hidden="false" customHeight="false" outlineLevel="0" collapsed="false">
      <c r="A223" s="7"/>
      <c r="B223" s="7"/>
      <c r="C223" s="7"/>
      <c r="D223" s="42"/>
      <c r="E223" s="38" t="str">
        <f aca="false">IF($A223="","",ROUND(N(C223)*N(D223),2))</f>
        <v/>
      </c>
      <c r="F223" s="8" t="str">
        <f aca="false">IF($A223="","",IF(COUNTIF(Invoices!$A$6:$A$505,$A223)=0,"Invoice not registered",""))</f>
        <v/>
      </c>
      <c r="G223" s="8" t="str">
        <f aca="false">IF($A223="","",$A223&amp;"|"&amp;COUNTIF($A$6:$A223,$A223))</f>
        <v/>
      </c>
    </row>
    <row r="224" customFormat="false" ht="15" hidden="false" customHeight="false" outlineLevel="0" collapsed="false">
      <c r="A224" s="7"/>
      <c r="B224" s="7"/>
      <c r="C224" s="7"/>
      <c r="D224" s="42"/>
      <c r="E224" s="38" t="str">
        <f aca="false">IF($A224="","",ROUND(N(C224)*N(D224),2))</f>
        <v/>
      </c>
      <c r="F224" s="8" t="str">
        <f aca="false">IF($A224="","",IF(COUNTIF(Invoices!$A$6:$A$505,$A224)=0,"Invoice not registered",""))</f>
        <v/>
      </c>
      <c r="G224" s="8" t="str">
        <f aca="false">IF($A224="","",$A224&amp;"|"&amp;COUNTIF($A$6:$A224,$A224))</f>
        <v/>
      </c>
    </row>
    <row r="225" customFormat="false" ht="15" hidden="false" customHeight="false" outlineLevel="0" collapsed="false">
      <c r="A225" s="7"/>
      <c r="B225" s="7"/>
      <c r="C225" s="7"/>
      <c r="D225" s="42"/>
      <c r="E225" s="38" t="str">
        <f aca="false">IF($A225="","",ROUND(N(C225)*N(D225),2))</f>
        <v/>
      </c>
      <c r="F225" s="8" t="str">
        <f aca="false">IF($A225="","",IF(COUNTIF(Invoices!$A$6:$A$505,$A225)=0,"Invoice not registered",""))</f>
        <v/>
      </c>
      <c r="G225" s="8" t="str">
        <f aca="false">IF($A225="","",$A225&amp;"|"&amp;COUNTIF($A$6:$A225,$A225))</f>
        <v/>
      </c>
    </row>
    <row r="226" customFormat="false" ht="15" hidden="false" customHeight="false" outlineLevel="0" collapsed="false">
      <c r="A226" s="7"/>
      <c r="B226" s="7"/>
      <c r="C226" s="7"/>
      <c r="D226" s="42"/>
      <c r="E226" s="38" t="str">
        <f aca="false">IF($A226="","",ROUND(N(C226)*N(D226),2))</f>
        <v/>
      </c>
      <c r="F226" s="8" t="str">
        <f aca="false">IF($A226="","",IF(COUNTIF(Invoices!$A$6:$A$505,$A226)=0,"Invoice not registered",""))</f>
        <v/>
      </c>
      <c r="G226" s="8" t="str">
        <f aca="false">IF($A226="","",$A226&amp;"|"&amp;COUNTIF($A$6:$A226,$A226))</f>
        <v/>
      </c>
    </row>
    <row r="227" customFormat="false" ht="15" hidden="false" customHeight="false" outlineLevel="0" collapsed="false">
      <c r="A227" s="7"/>
      <c r="B227" s="7"/>
      <c r="C227" s="7"/>
      <c r="D227" s="42"/>
      <c r="E227" s="38" t="str">
        <f aca="false">IF($A227="","",ROUND(N(C227)*N(D227),2))</f>
        <v/>
      </c>
      <c r="F227" s="8" t="str">
        <f aca="false">IF($A227="","",IF(COUNTIF(Invoices!$A$6:$A$505,$A227)=0,"Invoice not registered",""))</f>
        <v/>
      </c>
      <c r="G227" s="8" t="str">
        <f aca="false">IF($A227="","",$A227&amp;"|"&amp;COUNTIF($A$6:$A227,$A227))</f>
        <v/>
      </c>
    </row>
    <row r="228" customFormat="false" ht="15" hidden="false" customHeight="false" outlineLevel="0" collapsed="false">
      <c r="A228" s="7"/>
      <c r="B228" s="7"/>
      <c r="C228" s="7"/>
      <c r="D228" s="42"/>
      <c r="E228" s="38" t="str">
        <f aca="false">IF($A228="","",ROUND(N(C228)*N(D228),2))</f>
        <v/>
      </c>
      <c r="F228" s="8" t="str">
        <f aca="false">IF($A228="","",IF(COUNTIF(Invoices!$A$6:$A$505,$A228)=0,"Invoice not registered",""))</f>
        <v/>
      </c>
      <c r="G228" s="8" t="str">
        <f aca="false">IF($A228="","",$A228&amp;"|"&amp;COUNTIF($A$6:$A228,$A228))</f>
        <v/>
      </c>
    </row>
    <row r="229" customFormat="false" ht="15" hidden="false" customHeight="false" outlineLevel="0" collapsed="false">
      <c r="A229" s="7"/>
      <c r="B229" s="7"/>
      <c r="C229" s="7"/>
      <c r="D229" s="42"/>
      <c r="E229" s="38" t="str">
        <f aca="false">IF($A229="","",ROUND(N(C229)*N(D229),2))</f>
        <v/>
      </c>
      <c r="F229" s="8" t="str">
        <f aca="false">IF($A229="","",IF(COUNTIF(Invoices!$A$6:$A$505,$A229)=0,"Invoice not registered",""))</f>
        <v/>
      </c>
      <c r="G229" s="8" t="str">
        <f aca="false">IF($A229="","",$A229&amp;"|"&amp;COUNTIF($A$6:$A229,$A229))</f>
        <v/>
      </c>
    </row>
    <row r="230" customFormat="false" ht="15" hidden="false" customHeight="false" outlineLevel="0" collapsed="false">
      <c r="A230" s="7"/>
      <c r="B230" s="7"/>
      <c r="C230" s="7"/>
      <c r="D230" s="42"/>
      <c r="E230" s="38" t="str">
        <f aca="false">IF($A230="","",ROUND(N(C230)*N(D230),2))</f>
        <v/>
      </c>
      <c r="F230" s="8" t="str">
        <f aca="false">IF($A230="","",IF(COUNTIF(Invoices!$A$6:$A$505,$A230)=0,"Invoice not registered",""))</f>
        <v/>
      </c>
      <c r="G230" s="8" t="str">
        <f aca="false">IF($A230="","",$A230&amp;"|"&amp;COUNTIF($A$6:$A230,$A230))</f>
        <v/>
      </c>
    </row>
    <row r="231" customFormat="false" ht="15" hidden="false" customHeight="false" outlineLevel="0" collapsed="false">
      <c r="A231" s="7"/>
      <c r="B231" s="7"/>
      <c r="C231" s="7"/>
      <c r="D231" s="42"/>
      <c r="E231" s="38" t="str">
        <f aca="false">IF($A231="","",ROUND(N(C231)*N(D231),2))</f>
        <v/>
      </c>
      <c r="F231" s="8" t="str">
        <f aca="false">IF($A231="","",IF(COUNTIF(Invoices!$A$6:$A$505,$A231)=0,"Invoice not registered",""))</f>
        <v/>
      </c>
      <c r="G231" s="8" t="str">
        <f aca="false">IF($A231="","",$A231&amp;"|"&amp;COUNTIF($A$6:$A231,$A231))</f>
        <v/>
      </c>
    </row>
    <row r="232" customFormat="false" ht="15" hidden="false" customHeight="false" outlineLevel="0" collapsed="false">
      <c r="A232" s="7"/>
      <c r="B232" s="7"/>
      <c r="C232" s="7"/>
      <c r="D232" s="42"/>
      <c r="E232" s="38" t="str">
        <f aca="false">IF($A232="","",ROUND(N(C232)*N(D232),2))</f>
        <v/>
      </c>
      <c r="F232" s="8" t="str">
        <f aca="false">IF($A232="","",IF(COUNTIF(Invoices!$A$6:$A$505,$A232)=0,"Invoice not registered",""))</f>
        <v/>
      </c>
      <c r="G232" s="8" t="str">
        <f aca="false">IF($A232="","",$A232&amp;"|"&amp;COUNTIF($A$6:$A232,$A232))</f>
        <v/>
      </c>
    </row>
    <row r="233" customFormat="false" ht="15" hidden="false" customHeight="false" outlineLevel="0" collapsed="false">
      <c r="A233" s="7"/>
      <c r="B233" s="7"/>
      <c r="C233" s="7"/>
      <c r="D233" s="42"/>
      <c r="E233" s="38" t="str">
        <f aca="false">IF($A233="","",ROUND(N(C233)*N(D233),2))</f>
        <v/>
      </c>
      <c r="F233" s="8" t="str">
        <f aca="false">IF($A233="","",IF(COUNTIF(Invoices!$A$6:$A$505,$A233)=0,"Invoice not registered",""))</f>
        <v/>
      </c>
      <c r="G233" s="8" t="str">
        <f aca="false">IF($A233="","",$A233&amp;"|"&amp;COUNTIF($A$6:$A233,$A233))</f>
        <v/>
      </c>
    </row>
    <row r="234" customFormat="false" ht="15" hidden="false" customHeight="false" outlineLevel="0" collapsed="false">
      <c r="A234" s="7"/>
      <c r="B234" s="7"/>
      <c r="C234" s="7"/>
      <c r="D234" s="42"/>
      <c r="E234" s="38" t="str">
        <f aca="false">IF($A234="","",ROUND(N(C234)*N(D234),2))</f>
        <v/>
      </c>
      <c r="F234" s="8" t="str">
        <f aca="false">IF($A234="","",IF(COUNTIF(Invoices!$A$6:$A$505,$A234)=0,"Invoice not registered",""))</f>
        <v/>
      </c>
      <c r="G234" s="8" t="str">
        <f aca="false">IF($A234="","",$A234&amp;"|"&amp;COUNTIF($A$6:$A234,$A234))</f>
        <v/>
      </c>
    </row>
    <row r="235" customFormat="false" ht="15" hidden="false" customHeight="false" outlineLevel="0" collapsed="false">
      <c r="A235" s="7"/>
      <c r="B235" s="7"/>
      <c r="C235" s="7"/>
      <c r="D235" s="42"/>
      <c r="E235" s="38" t="str">
        <f aca="false">IF($A235="","",ROUND(N(C235)*N(D235),2))</f>
        <v/>
      </c>
      <c r="F235" s="8" t="str">
        <f aca="false">IF($A235="","",IF(COUNTIF(Invoices!$A$6:$A$505,$A235)=0,"Invoice not registered",""))</f>
        <v/>
      </c>
      <c r="G235" s="8" t="str">
        <f aca="false">IF($A235="","",$A235&amp;"|"&amp;COUNTIF($A$6:$A235,$A235))</f>
        <v/>
      </c>
    </row>
    <row r="236" customFormat="false" ht="15" hidden="false" customHeight="false" outlineLevel="0" collapsed="false">
      <c r="A236" s="7"/>
      <c r="B236" s="7"/>
      <c r="C236" s="7"/>
      <c r="D236" s="42"/>
      <c r="E236" s="38" t="str">
        <f aca="false">IF($A236="","",ROUND(N(C236)*N(D236),2))</f>
        <v/>
      </c>
      <c r="F236" s="8" t="str">
        <f aca="false">IF($A236="","",IF(COUNTIF(Invoices!$A$6:$A$505,$A236)=0,"Invoice not registered",""))</f>
        <v/>
      </c>
      <c r="G236" s="8" t="str">
        <f aca="false">IF($A236="","",$A236&amp;"|"&amp;COUNTIF($A$6:$A236,$A236))</f>
        <v/>
      </c>
    </row>
    <row r="237" customFormat="false" ht="15" hidden="false" customHeight="false" outlineLevel="0" collapsed="false">
      <c r="A237" s="7"/>
      <c r="B237" s="7"/>
      <c r="C237" s="7"/>
      <c r="D237" s="42"/>
      <c r="E237" s="38" t="str">
        <f aca="false">IF($A237="","",ROUND(N(C237)*N(D237),2))</f>
        <v/>
      </c>
      <c r="F237" s="8" t="str">
        <f aca="false">IF($A237="","",IF(COUNTIF(Invoices!$A$6:$A$505,$A237)=0,"Invoice not registered",""))</f>
        <v/>
      </c>
      <c r="G237" s="8" t="str">
        <f aca="false">IF($A237="","",$A237&amp;"|"&amp;COUNTIF($A$6:$A237,$A237))</f>
        <v/>
      </c>
    </row>
    <row r="238" customFormat="false" ht="15" hidden="false" customHeight="false" outlineLevel="0" collapsed="false">
      <c r="A238" s="7"/>
      <c r="B238" s="7"/>
      <c r="C238" s="7"/>
      <c r="D238" s="42"/>
      <c r="E238" s="38" t="str">
        <f aca="false">IF($A238="","",ROUND(N(C238)*N(D238),2))</f>
        <v/>
      </c>
      <c r="F238" s="8" t="str">
        <f aca="false">IF($A238="","",IF(COUNTIF(Invoices!$A$6:$A$505,$A238)=0,"Invoice not registered",""))</f>
        <v/>
      </c>
      <c r="G238" s="8" t="str">
        <f aca="false">IF($A238="","",$A238&amp;"|"&amp;COUNTIF($A$6:$A238,$A238))</f>
        <v/>
      </c>
    </row>
    <row r="239" customFormat="false" ht="15" hidden="false" customHeight="false" outlineLevel="0" collapsed="false">
      <c r="A239" s="7"/>
      <c r="B239" s="7"/>
      <c r="C239" s="7"/>
      <c r="D239" s="42"/>
      <c r="E239" s="38" t="str">
        <f aca="false">IF($A239="","",ROUND(N(C239)*N(D239),2))</f>
        <v/>
      </c>
      <c r="F239" s="8" t="str">
        <f aca="false">IF($A239="","",IF(COUNTIF(Invoices!$A$6:$A$505,$A239)=0,"Invoice not registered",""))</f>
        <v/>
      </c>
      <c r="G239" s="8" t="str">
        <f aca="false">IF($A239="","",$A239&amp;"|"&amp;COUNTIF($A$6:$A239,$A239))</f>
        <v/>
      </c>
    </row>
    <row r="240" customFormat="false" ht="15" hidden="false" customHeight="false" outlineLevel="0" collapsed="false">
      <c r="A240" s="7"/>
      <c r="B240" s="7"/>
      <c r="C240" s="7"/>
      <c r="D240" s="42"/>
      <c r="E240" s="38" t="str">
        <f aca="false">IF($A240="","",ROUND(N(C240)*N(D240),2))</f>
        <v/>
      </c>
      <c r="F240" s="8" t="str">
        <f aca="false">IF($A240="","",IF(COUNTIF(Invoices!$A$6:$A$505,$A240)=0,"Invoice not registered",""))</f>
        <v/>
      </c>
      <c r="G240" s="8" t="str">
        <f aca="false">IF($A240="","",$A240&amp;"|"&amp;COUNTIF($A$6:$A240,$A240))</f>
        <v/>
      </c>
    </row>
    <row r="241" customFormat="false" ht="15" hidden="false" customHeight="false" outlineLevel="0" collapsed="false">
      <c r="A241" s="7"/>
      <c r="B241" s="7"/>
      <c r="C241" s="7"/>
      <c r="D241" s="42"/>
      <c r="E241" s="38" t="str">
        <f aca="false">IF($A241="","",ROUND(N(C241)*N(D241),2))</f>
        <v/>
      </c>
      <c r="F241" s="8" t="str">
        <f aca="false">IF($A241="","",IF(COUNTIF(Invoices!$A$6:$A$505,$A241)=0,"Invoice not registered",""))</f>
        <v/>
      </c>
      <c r="G241" s="8" t="str">
        <f aca="false">IF($A241="","",$A241&amp;"|"&amp;COUNTIF($A$6:$A241,$A241))</f>
        <v/>
      </c>
    </row>
    <row r="242" customFormat="false" ht="15" hidden="false" customHeight="false" outlineLevel="0" collapsed="false">
      <c r="A242" s="7"/>
      <c r="B242" s="7"/>
      <c r="C242" s="7"/>
      <c r="D242" s="42"/>
      <c r="E242" s="38" t="str">
        <f aca="false">IF($A242="","",ROUND(N(C242)*N(D242),2))</f>
        <v/>
      </c>
      <c r="F242" s="8" t="str">
        <f aca="false">IF($A242="","",IF(COUNTIF(Invoices!$A$6:$A$505,$A242)=0,"Invoice not registered",""))</f>
        <v/>
      </c>
      <c r="G242" s="8" t="str">
        <f aca="false">IF($A242="","",$A242&amp;"|"&amp;COUNTIF($A$6:$A242,$A242))</f>
        <v/>
      </c>
    </row>
    <row r="243" customFormat="false" ht="15" hidden="false" customHeight="false" outlineLevel="0" collapsed="false">
      <c r="A243" s="7"/>
      <c r="B243" s="7"/>
      <c r="C243" s="7"/>
      <c r="D243" s="42"/>
      <c r="E243" s="38" t="str">
        <f aca="false">IF($A243="","",ROUND(N(C243)*N(D243),2))</f>
        <v/>
      </c>
      <c r="F243" s="8" t="str">
        <f aca="false">IF($A243="","",IF(COUNTIF(Invoices!$A$6:$A$505,$A243)=0,"Invoice not registered",""))</f>
        <v/>
      </c>
      <c r="G243" s="8" t="str">
        <f aca="false">IF($A243="","",$A243&amp;"|"&amp;COUNTIF($A$6:$A243,$A243))</f>
        <v/>
      </c>
    </row>
    <row r="244" customFormat="false" ht="15" hidden="false" customHeight="false" outlineLevel="0" collapsed="false">
      <c r="A244" s="7"/>
      <c r="B244" s="7"/>
      <c r="C244" s="7"/>
      <c r="D244" s="42"/>
      <c r="E244" s="38" t="str">
        <f aca="false">IF($A244="","",ROUND(N(C244)*N(D244),2))</f>
        <v/>
      </c>
      <c r="F244" s="8" t="str">
        <f aca="false">IF($A244="","",IF(COUNTIF(Invoices!$A$6:$A$505,$A244)=0,"Invoice not registered",""))</f>
        <v/>
      </c>
      <c r="G244" s="8" t="str">
        <f aca="false">IF($A244="","",$A244&amp;"|"&amp;COUNTIF($A$6:$A244,$A244))</f>
        <v/>
      </c>
    </row>
    <row r="245" customFormat="false" ht="15" hidden="false" customHeight="false" outlineLevel="0" collapsed="false">
      <c r="A245" s="7"/>
      <c r="B245" s="7"/>
      <c r="C245" s="7"/>
      <c r="D245" s="42"/>
      <c r="E245" s="38" t="str">
        <f aca="false">IF($A245="","",ROUND(N(C245)*N(D245),2))</f>
        <v/>
      </c>
      <c r="F245" s="8" t="str">
        <f aca="false">IF($A245="","",IF(COUNTIF(Invoices!$A$6:$A$505,$A245)=0,"Invoice not registered",""))</f>
        <v/>
      </c>
      <c r="G245" s="8" t="str">
        <f aca="false">IF($A245="","",$A245&amp;"|"&amp;COUNTIF($A$6:$A245,$A245))</f>
        <v/>
      </c>
    </row>
    <row r="246" customFormat="false" ht="15" hidden="false" customHeight="false" outlineLevel="0" collapsed="false">
      <c r="A246" s="7"/>
      <c r="B246" s="7"/>
      <c r="C246" s="7"/>
      <c r="D246" s="42"/>
      <c r="E246" s="38" t="str">
        <f aca="false">IF($A246="","",ROUND(N(C246)*N(D246),2))</f>
        <v/>
      </c>
      <c r="F246" s="8" t="str">
        <f aca="false">IF($A246="","",IF(COUNTIF(Invoices!$A$6:$A$505,$A246)=0,"Invoice not registered",""))</f>
        <v/>
      </c>
      <c r="G246" s="8" t="str">
        <f aca="false">IF($A246="","",$A246&amp;"|"&amp;COUNTIF($A$6:$A246,$A246))</f>
        <v/>
      </c>
    </row>
    <row r="247" customFormat="false" ht="15" hidden="false" customHeight="false" outlineLevel="0" collapsed="false">
      <c r="A247" s="7"/>
      <c r="B247" s="7"/>
      <c r="C247" s="7"/>
      <c r="D247" s="42"/>
      <c r="E247" s="38" t="str">
        <f aca="false">IF($A247="","",ROUND(N(C247)*N(D247),2))</f>
        <v/>
      </c>
      <c r="F247" s="8" t="str">
        <f aca="false">IF($A247="","",IF(COUNTIF(Invoices!$A$6:$A$505,$A247)=0,"Invoice not registered",""))</f>
        <v/>
      </c>
      <c r="G247" s="8" t="str">
        <f aca="false">IF($A247="","",$A247&amp;"|"&amp;COUNTIF($A$6:$A247,$A247))</f>
        <v/>
      </c>
    </row>
    <row r="248" customFormat="false" ht="15" hidden="false" customHeight="false" outlineLevel="0" collapsed="false">
      <c r="A248" s="7"/>
      <c r="B248" s="7"/>
      <c r="C248" s="7"/>
      <c r="D248" s="42"/>
      <c r="E248" s="38" t="str">
        <f aca="false">IF($A248="","",ROUND(N(C248)*N(D248),2))</f>
        <v/>
      </c>
      <c r="F248" s="8" t="str">
        <f aca="false">IF($A248="","",IF(COUNTIF(Invoices!$A$6:$A$505,$A248)=0,"Invoice not registered",""))</f>
        <v/>
      </c>
      <c r="G248" s="8" t="str">
        <f aca="false">IF($A248="","",$A248&amp;"|"&amp;COUNTIF($A$6:$A248,$A248))</f>
        <v/>
      </c>
    </row>
    <row r="249" customFormat="false" ht="15" hidden="false" customHeight="false" outlineLevel="0" collapsed="false">
      <c r="A249" s="7"/>
      <c r="B249" s="7"/>
      <c r="C249" s="7"/>
      <c r="D249" s="42"/>
      <c r="E249" s="38" t="str">
        <f aca="false">IF($A249="","",ROUND(N(C249)*N(D249),2))</f>
        <v/>
      </c>
      <c r="F249" s="8" t="str">
        <f aca="false">IF($A249="","",IF(COUNTIF(Invoices!$A$6:$A$505,$A249)=0,"Invoice not registered",""))</f>
        <v/>
      </c>
      <c r="G249" s="8" t="str">
        <f aca="false">IF($A249="","",$A249&amp;"|"&amp;COUNTIF($A$6:$A249,$A249))</f>
        <v/>
      </c>
    </row>
    <row r="250" customFormat="false" ht="15" hidden="false" customHeight="false" outlineLevel="0" collapsed="false">
      <c r="A250" s="7"/>
      <c r="B250" s="7"/>
      <c r="C250" s="7"/>
      <c r="D250" s="42"/>
      <c r="E250" s="38" t="str">
        <f aca="false">IF($A250="","",ROUND(N(C250)*N(D250),2))</f>
        <v/>
      </c>
      <c r="F250" s="8" t="str">
        <f aca="false">IF($A250="","",IF(COUNTIF(Invoices!$A$6:$A$505,$A250)=0,"Invoice not registered",""))</f>
        <v/>
      </c>
      <c r="G250" s="8" t="str">
        <f aca="false">IF($A250="","",$A250&amp;"|"&amp;COUNTIF($A$6:$A250,$A250))</f>
        <v/>
      </c>
    </row>
    <row r="251" customFormat="false" ht="15" hidden="false" customHeight="false" outlineLevel="0" collapsed="false">
      <c r="A251" s="7"/>
      <c r="B251" s="7"/>
      <c r="C251" s="7"/>
      <c r="D251" s="42"/>
      <c r="E251" s="38" t="str">
        <f aca="false">IF($A251="","",ROUND(N(C251)*N(D251),2))</f>
        <v/>
      </c>
      <c r="F251" s="8" t="str">
        <f aca="false">IF($A251="","",IF(COUNTIF(Invoices!$A$6:$A$505,$A251)=0,"Invoice not registered",""))</f>
        <v/>
      </c>
      <c r="G251" s="8" t="str">
        <f aca="false">IF($A251="","",$A251&amp;"|"&amp;COUNTIF($A$6:$A251,$A251))</f>
        <v/>
      </c>
    </row>
    <row r="252" customFormat="false" ht="15" hidden="false" customHeight="false" outlineLevel="0" collapsed="false">
      <c r="A252" s="7"/>
      <c r="B252" s="7"/>
      <c r="C252" s="7"/>
      <c r="D252" s="42"/>
      <c r="E252" s="38" t="str">
        <f aca="false">IF($A252="","",ROUND(N(C252)*N(D252),2))</f>
        <v/>
      </c>
      <c r="F252" s="8" t="str">
        <f aca="false">IF($A252="","",IF(COUNTIF(Invoices!$A$6:$A$505,$A252)=0,"Invoice not registered",""))</f>
        <v/>
      </c>
      <c r="G252" s="8" t="str">
        <f aca="false">IF($A252="","",$A252&amp;"|"&amp;COUNTIF($A$6:$A252,$A252))</f>
        <v/>
      </c>
    </row>
    <row r="253" customFormat="false" ht="15" hidden="false" customHeight="false" outlineLevel="0" collapsed="false">
      <c r="A253" s="7"/>
      <c r="B253" s="7"/>
      <c r="C253" s="7"/>
      <c r="D253" s="42"/>
      <c r="E253" s="38" t="str">
        <f aca="false">IF($A253="","",ROUND(N(C253)*N(D253),2))</f>
        <v/>
      </c>
      <c r="F253" s="8" t="str">
        <f aca="false">IF($A253="","",IF(COUNTIF(Invoices!$A$6:$A$505,$A253)=0,"Invoice not registered",""))</f>
        <v/>
      </c>
      <c r="G253" s="8" t="str">
        <f aca="false">IF($A253="","",$A253&amp;"|"&amp;COUNTIF($A$6:$A253,$A253))</f>
        <v/>
      </c>
    </row>
    <row r="254" customFormat="false" ht="15" hidden="false" customHeight="false" outlineLevel="0" collapsed="false">
      <c r="A254" s="7"/>
      <c r="B254" s="7"/>
      <c r="C254" s="7"/>
      <c r="D254" s="42"/>
      <c r="E254" s="38" t="str">
        <f aca="false">IF($A254="","",ROUND(N(C254)*N(D254),2))</f>
        <v/>
      </c>
      <c r="F254" s="8" t="str">
        <f aca="false">IF($A254="","",IF(COUNTIF(Invoices!$A$6:$A$505,$A254)=0,"Invoice not registered",""))</f>
        <v/>
      </c>
      <c r="G254" s="8" t="str">
        <f aca="false">IF($A254="","",$A254&amp;"|"&amp;COUNTIF($A$6:$A254,$A254))</f>
        <v/>
      </c>
    </row>
    <row r="255" customFormat="false" ht="15" hidden="false" customHeight="false" outlineLevel="0" collapsed="false">
      <c r="A255" s="7"/>
      <c r="B255" s="7"/>
      <c r="C255" s="7"/>
      <c r="D255" s="42"/>
      <c r="E255" s="38" t="str">
        <f aca="false">IF($A255="","",ROUND(N(C255)*N(D255),2))</f>
        <v/>
      </c>
      <c r="F255" s="8" t="str">
        <f aca="false">IF($A255="","",IF(COUNTIF(Invoices!$A$6:$A$505,$A255)=0,"Invoice not registered",""))</f>
        <v/>
      </c>
      <c r="G255" s="8" t="str">
        <f aca="false">IF($A255="","",$A255&amp;"|"&amp;COUNTIF($A$6:$A255,$A255))</f>
        <v/>
      </c>
    </row>
    <row r="256" customFormat="false" ht="15" hidden="false" customHeight="false" outlineLevel="0" collapsed="false">
      <c r="A256" s="7"/>
      <c r="B256" s="7"/>
      <c r="C256" s="7"/>
      <c r="D256" s="42"/>
      <c r="E256" s="38" t="str">
        <f aca="false">IF($A256="","",ROUND(N(C256)*N(D256),2))</f>
        <v/>
      </c>
      <c r="F256" s="8" t="str">
        <f aca="false">IF($A256="","",IF(COUNTIF(Invoices!$A$6:$A$505,$A256)=0,"Invoice not registered",""))</f>
        <v/>
      </c>
      <c r="G256" s="8" t="str">
        <f aca="false">IF($A256="","",$A256&amp;"|"&amp;COUNTIF($A$6:$A256,$A256))</f>
        <v/>
      </c>
    </row>
    <row r="257" customFormat="false" ht="15" hidden="false" customHeight="false" outlineLevel="0" collapsed="false">
      <c r="A257" s="7"/>
      <c r="B257" s="7"/>
      <c r="C257" s="7"/>
      <c r="D257" s="42"/>
      <c r="E257" s="38" t="str">
        <f aca="false">IF($A257="","",ROUND(N(C257)*N(D257),2))</f>
        <v/>
      </c>
      <c r="F257" s="8" t="str">
        <f aca="false">IF($A257="","",IF(COUNTIF(Invoices!$A$6:$A$505,$A257)=0,"Invoice not registered",""))</f>
        <v/>
      </c>
      <c r="G257" s="8" t="str">
        <f aca="false">IF($A257="","",$A257&amp;"|"&amp;COUNTIF($A$6:$A257,$A257))</f>
        <v/>
      </c>
    </row>
    <row r="258" customFormat="false" ht="15" hidden="false" customHeight="false" outlineLevel="0" collapsed="false">
      <c r="A258" s="7"/>
      <c r="B258" s="7"/>
      <c r="C258" s="7"/>
      <c r="D258" s="42"/>
      <c r="E258" s="38" t="str">
        <f aca="false">IF($A258="","",ROUND(N(C258)*N(D258),2))</f>
        <v/>
      </c>
      <c r="F258" s="8" t="str">
        <f aca="false">IF($A258="","",IF(COUNTIF(Invoices!$A$6:$A$505,$A258)=0,"Invoice not registered",""))</f>
        <v/>
      </c>
      <c r="G258" s="8" t="str">
        <f aca="false">IF($A258="","",$A258&amp;"|"&amp;COUNTIF($A$6:$A258,$A258))</f>
        <v/>
      </c>
    </row>
    <row r="259" customFormat="false" ht="15" hidden="false" customHeight="false" outlineLevel="0" collapsed="false">
      <c r="A259" s="7"/>
      <c r="B259" s="7"/>
      <c r="C259" s="7"/>
      <c r="D259" s="42"/>
      <c r="E259" s="38" t="str">
        <f aca="false">IF($A259="","",ROUND(N(C259)*N(D259),2))</f>
        <v/>
      </c>
      <c r="F259" s="8" t="str">
        <f aca="false">IF($A259="","",IF(COUNTIF(Invoices!$A$6:$A$505,$A259)=0,"Invoice not registered",""))</f>
        <v/>
      </c>
      <c r="G259" s="8" t="str">
        <f aca="false">IF($A259="","",$A259&amp;"|"&amp;COUNTIF($A$6:$A259,$A259))</f>
        <v/>
      </c>
    </row>
    <row r="260" customFormat="false" ht="15" hidden="false" customHeight="false" outlineLevel="0" collapsed="false">
      <c r="A260" s="7"/>
      <c r="B260" s="7"/>
      <c r="C260" s="7"/>
      <c r="D260" s="42"/>
      <c r="E260" s="38" t="str">
        <f aca="false">IF($A260="","",ROUND(N(C260)*N(D260),2))</f>
        <v/>
      </c>
      <c r="F260" s="8" t="str">
        <f aca="false">IF($A260="","",IF(COUNTIF(Invoices!$A$6:$A$505,$A260)=0,"Invoice not registered",""))</f>
        <v/>
      </c>
      <c r="G260" s="8" t="str">
        <f aca="false">IF($A260="","",$A260&amp;"|"&amp;COUNTIF($A$6:$A260,$A260))</f>
        <v/>
      </c>
    </row>
    <row r="261" customFormat="false" ht="15" hidden="false" customHeight="false" outlineLevel="0" collapsed="false">
      <c r="A261" s="7"/>
      <c r="B261" s="7"/>
      <c r="C261" s="7"/>
      <c r="D261" s="42"/>
      <c r="E261" s="38" t="str">
        <f aca="false">IF($A261="","",ROUND(N(C261)*N(D261),2))</f>
        <v/>
      </c>
      <c r="F261" s="8" t="str">
        <f aca="false">IF($A261="","",IF(COUNTIF(Invoices!$A$6:$A$505,$A261)=0,"Invoice not registered",""))</f>
        <v/>
      </c>
      <c r="G261" s="8" t="str">
        <f aca="false">IF($A261="","",$A261&amp;"|"&amp;COUNTIF($A$6:$A261,$A261))</f>
        <v/>
      </c>
    </row>
    <row r="262" customFormat="false" ht="15" hidden="false" customHeight="false" outlineLevel="0" collapsed="false">
      <c r="A262" s="7"/>
      <c r="B262" s="7"/>
      <c r="C262" s="7"/>
      <c r="D262" s="42"/>
      <c r="E262" s="38" t="str">
        <f aca="false">IF($A262="","",ROUND(N(C262)*N(D262),2))</f>
        <v/>
      </c>
      <c r="F262" s="8" t="str">
        <f aca="false">IF($A262="","",IF(COUNTIF(Invoices!$A$6:$A$505,$A262)=0,"Invoice not registered",""))</f>
        <v/>
      </c>
      <c r="G262" s="8" t="str">
        <f aca="false">IF($A262="","",$A262&amp;"|"&amp;COUNTIF($A$6:$A262,$A262))</f>
        <v/>
      </c>
    </row>
    <row r="263" customFormat="false" ht="15" hidden="false" customHeight="false" outlineLevel="0" collapsed="false">
      <c r="A263" s="7"/>
      <c r="B263" s="7"/>
      <c r="C263" s="7"/>
      <c r="D263" s="42"/>
      <c r="E263" s="38" t="str">
        <f aca="false">IF($A263="","",ROUND(N(C263)*N(D263),2))</f>
        <v/>
      </c>
      <c r="F263" s="8" t="str">
        <f aca="false">IF($A263="","",IF(COUNTIF(Invoices!$A$6:$A$505,$A263)=0,"Invoice not registered",""))</f>
        <v/>
      </c>
      <c r="G263" s="8" t="str">
        <f aca="false">IF($A263="","",$A263&amp;"|"&amp;COUNTIF($A$6:$A263,$A263))</f>
        <v/>
      </c>
    </row>
    <row r="264" customFormat="false" ht="15" hidden="false" customHeight="false" outlineLevel="0" collapsed="false">
      <c r="A264" s="7"/>
      <c r="B264" s="7"/>
      <c r="C264" s="7"/>
      <c r="D264" s="42"/>
      <c r="E264" s="38" t="str">
        <f aca="false">IF($A264="","",ROUND(N(C264)*N(D264),2))</f>
        <v/>
      </c>
      <c r="F264" s="8" t="str">
        <f aca="false">IF($A264="","",IF(COUNTIF(Invoices!$A$6:$A$505,$A264)=0,"Invoice not registered",""))</f>
        <v/>
      </c>
      <c r="G264" s="8" t="str">
        <f aca="false">IF($A264="","",$A264&amp;"|"&amp;COUNTIF($A$6:$A264,$A264))</f>
        <v/>
      </c>
    </row>
    <row r="265" customFormat="false" ht="15" hidden="false" customHeight="false" outlineLevel="0" collapsed="false">
      <c r="A265" s="7"/>
      <c r="B265" s="7"/>
      <c r="C265" s="7"/>
      <c r="D265" s="42"/>
      <c r="E265" s="38" t="str">
        <f aca="false">IF($A265="","",ROUND(N(C265)*N(D265),2))</f>
        <v/>
      </c>
      <c r="F265" s="8" t="str">
        <f aca="false">IF($A265="","",IF(COUNTIF(Invoices!$A$6:$A$505,$A265)=0,"Invoice not registered",""))</f>
        <v/>
      </c>
      <c r="G265" s="8" t="str">
        <f aca="false">IF($A265="","",$A265&amp;"|"&amp;COUNTIF($A$6:$A265,$A265))</f>
        <v/>
      </c>
    </row>
    <row r="266" customFormat="false" ht="15" hidden="false" customHeight="false" outlineLevel="0" collapsed="false">
      <c r="A266" s="7"/>
      <c r="B266" s="7"/>
      <c r="C266" s="7"/>
      <c r="D266" s="42"/>
      <c r="E266" s="38" t="str">
        <f aca="false">IF($A266="","",ROUND(N(C266)*N(D266),2))</f>
        <v/>
      </c>
      <c r="F266" s="8" t="str">
        <f aca="false">IF($A266="","",IF(COUNTIF(Invoices!$A$6:$A$505,$A266)=0,"Invoice not registered",""))</f>
        <v/>
      </c>
      <c r="G266" s="8" t="str">
        <f aca="false">IF($A266="","",$A266&amp;"|"&amp;COUNTIF($A$6:$A266,$A266))</f>
        <v/>
      </c>
    </row>
    <row r="267" customFormat="false" ht="15" hidden="false" customHeight="false" outlineLevel="0" collapsed="false">
      <c r="A267" s="7"/>
      <c r="B267" s="7"/>
      <c r="C267" s="7"/>
      <c r="D267" s="42"/>
      <c r="E267" s="38" t="str">
        <f aca="false">IF($A267="","",ROUND(N(C267)*N(D267),2))</f>
        <v/>
      </c>
      <c r="F267" s="8" t="str">
        <f aca="false">IF($A267="","",IF(COUNTIF(Invoices!$A$6:$A$505,$A267)=0,"Invoice not registered",""))</f>
        <v/>
      </c>
      <c r="G267" s="8" t="str">
        <f aca="false">IF($A267="","",$A267&amp;"|"&amp;COUNTIF($A$6:$A267,$A267))</f>
        <v/>
      </c>
    </row>
    <row r="268" customFormat="false" ht="15" hidden="false" customHeight="false" outlineLevel="0" collapsed="false">
      <c r="A268" s="7"/>
      <c r="B268" s="7"/>
      <c r="C268" s="7"/>
      <c r="D268" s="42"/>
      <c r="E268" s="38" t="str">
        <f aca="false">IF($A268="","",ROUND(N(C268)*N(D268),2))</f>
        <v/>
      </c>
      <c r="F268" s="8" t="str">
        <f aca="false">IF($A268="","",IF(COUNTIF(Invoices!$A$6:$A$505,$A268)=0,"Invoice not registered",""))</f>
        <v/>
      </c>
      <c r="G268" s="8" t="str">
        <f aca="false">IF($A268="","",$A268&amp;"|"&amp;COUNTIF($A$6:$A268,$A268))</f>
        <v/>
      </c>
    </row>
    <row r="269" customFormat="false" ht="15" hidden="false" customHeight="false" outlineLevel="0" collapsed="false">
      <c r="A269" s="7"/>
      <c r="B269" s="7"/>
      <c r="C269" s="7"/>
      <c r="D269" s="42"/>
      <c r="E269" s="38" t="str">
        <f aca="false">IF($A269="","",ROUND(N(C269)*N(D269),2))</f>
        <v/>
      </c>
      <c r="F269" s="8" t="str">
        <f aca="false">IF($A269="","",IF(COUNTIF(Invoices!$A$6:$A$505,$A269)=0,"Invoice not registered",""))</f>
        <v/>
      </c>
      <c r="G269" s="8" t="str">
        <f aca="false">IF($A269="","",$A269&amp;"|"&amp;COUNTIF($A$6:$A269,$A269))</f>
        <v/>
      </c>
    </row>
    <row r="270" customFormat="false" ht="15" hidden="false" customHeight="false" outlineLevel="0" collapsed="false">
      <c r="A270" s="7"/>
      <c r="B270" s="7"/>
      <c r="C270" s="7"/>
      <c r="D270" s="42"/>
      <c r="E270" s="38" t="str">
        <f aca="false">IF($A270="","",ROUND(N(C270)*N(D270),2))</f>
        <v/>
      </c>
      <c r="F270" s="8" t="str">
        <f aca="false">IF($A270="","",IF(COUNTIF(Invoices!$A$6:$A$505,$A270)=0,"Invoice not registered",""))</f>
        <v/>
      </c>
      <c r="G270" s="8" t="str">
        <f aca="false">IF($A270="","",$A270&amp;"|"&amp;COUNTIF($A$6:$A270,$A270))</f>
        <v/>
      </c>
    </row>
    <row r="271" customFormat="false" ht="15" hidden="false" customHeight="false" outlineLevel="0" collapsed="false">
      <c r="A271" s="7"/>
      <c r="B271" s="7"/>
      <c r="C271" s="7"/>
      <c r="D271" s="42"/>
      <c r="E271" s="38" t="str">
        <f aca="false">IF($A271="","",ROUND(N(C271)*N(D271),2))</f>
        <v/>
      </c>
      <c r="F271" s="8" t="str">
        <f aca="false">IF($A271="","",IF(COUNTIF(Invoices!$A$6:$A$505,$A271)=0,"Invoice not registered",""))</f>
        <v/>
      </c>
      <c r="G271" s="8" t="str">
        <f aca="false">IF($A271="","",$A271&amp;"|"&amp;COUNTIF($A$6:$A271,$A271))</f>
        <v/>
      </c>
    </row>
    <row r="272" customFormat="false" ht="15" hidden="false" customHeight="false" outlineLevel="0" collapsed="false">
      <c r="A272" s="7"/>
      <c r="B272" s="7"/>
      <c r="C272" s="7"/>
      <c r="D272" s="42"/>
      <c r="E272" s="38" t="str">
        <f aca="false">IF($A272="","",ROUND(N(C272)*N(D272),2))</f>
        <v/>
      </c>
      <c r="F272" s="8" t="str">
        <f aca="false">IF($A272="","",IF(COUNTIF(Invoices!$A$6:$A$505,$A272)=0,"Invoice not registered",""))</f>
        <v/>
      </c>
      <c r="G272" s="8" t="str">
        <f aca="false">IF($A272="","",$A272&amp;"|"&amp;COUNTIF($A$6:$A272,$A272))</f>
        <v/>
      </c>
    </row>
    <row r="273" customFormat="false" ht="15" hidden="false" customHeight="false" outlineLevel="0" collapsed="false">
      <c r="A273" s="7"/>
      <c r="B273" s="7"/>
      <c r="C273" s="7"/>
      <c r="D273" s="42"/>
      <c r="E273" s="38" t="str">
        <f aca="false">IF($A273="","",ROUND(N(C273)*N(D273),2))</f>
        <v/>
      </c>
      <c r="F273" s="8" t="str">
        <f aca="false">IF($A273="","",IF(COUNTIF(Invoices!$A$6:$A$505,$A273)=0,"Invoice not registered",""))</f>
        <v/>
      </c>
      <c r="G273" s="8" t="str">
        <f aca="false">IF($A273="","",$A273&amp;"|"&amp;COUNTIF($A$6:$A273,$A273))</f>
        <v/>
      </c>
    </row>
    <row r="274" customFormat="false" ht="15" hidden="false" customHeight="false" outlineLevel="0" collapsed="false">
      <c r="A274" s="7"/>
      <c r="B274" s="7"/>
      <c r="C274" s="7"/>
      <c r="D274" s="42"/>
      <c r="E274" s="38" t="str">
        <f aca="false">IF($A274="","",ROUND(N(C274)*N(D274),2))</f>
        <v/>
      </c>
      <c r="F274" s="8" t="str">
        <f aca="false">IF($A274="","",IF(COUNTIF(Invoices!$A$6:$A$505,$A274)=0,"Invoice not registered",""))</f>
        <v/>
      </c>
      <c r="G274" s="8" t="str">
        <f aca="false">IF($A274="","",$A274&amp;"|"&amp;COUNTIF($A$6:$A274,$A274))</f>
        <v/>
      </c>
    </row>
    <row r="275" customFormat="false" ht="15" hidden="false" customHeight="false" outlineLevel="0" collapsed="false">
      <c r="A275" s="7"/>
      <c r="B275" s="7"/>
      <c r="C275" s="7"/>
      <c r="D275" s="42"/>
      <c r="E275" s="38" t="str">
        <f aca="false">IF($A275="","",ROUND(N(C275)*N(D275),2))</f>
        <v/>
      </c>
      <c r="F275" s="8" t="str">
        <f aca="false">IF($A275="","",IF(COUNTIF(Invoices!$A$6:$A$505,$A275)=0,"Invoice not registered",""))</f>
        <v/>
      </c>
      <c r="G275" s="8" t="str">
        <f aca="false">IF($A275="","",$A275&amp;"|"&amp;COUNTIF($A$6:$A275,$A275))</f>
        <v/>
      </c>
    </row>
    <row r="276" customFormat="false" ht="15" hidden="false" customHeight="false" outlineLevel="0" collapsed="false">
      <c r="A276" s="7"/>
      <c r="B276" s="7"/>
      <c r="C276" s="7"/>
      <c r="D276" s="42"/>
      <c r="E276" s="38" t="str">
        <f aca="false">IF($A276="","",ROUND(N(C276)*N(D276),2))</f>
        <v/>
      </c>
      <c r="F276" s="8" t="str">
        <f aca="false">IF($A276="","",IF(COUNTIF(Invoices!$A$6:$A$505,$A276)=0,"Invoice not registered",""))</f>
        <v/>
      </c>
      <c r="G276" s="8" t="str">
        <f aca="false">IF($A276="","",$A276&amp;"|"&amp;COUNTIF($A$6:$A276,$A276))</f>
        <v/>
      </c>
    </row>
    <row r="277" customFormat="false" ht="15" hidden="false" customHeight="false" outlineLevel="0" collapsed="false">
      <c r="A277" s="7"/>
      <c r="B277" s="7"/>
      <c r="C277" s="7"/>
      <c r="D277" s="42"/>
      <c r="E277" s="38" t="str">
        <f aca="false">IF($A277="","",ROUND(N(C277)*N(D277),2))</f>
        <v/>
      </c>
      <c r="F277" s="8" t="str">
        <f aca="false">IF($A277="","",IF(COUNTIF(Invoices!$A$6:$A$505,$A277)=0,"Invoice not registered",""))</f>
        <v/>
      </c>
      <c r="G277" s="8" t="str">
        <f aca="false">IF($A277="","",$A277&amp;"|"&amp;COUNTIF($A$6:$A277,$A277))</f>
        <v/>
      </c>
    </row>
    <row r="278" customFormat="false" ht="15" hidden="false" customHeight="false" outlineLevel="0" collapsed="false">
      <c r="A278" s="7"/>
      <c r="B278" s="7"/>
      <c r="C278" s="7"/>
      <c r="D278" s="42"/>
      <c r="E278" s="38" t="str">
        <f aca="false">IF($A278="","",ROUND(N(C278)*N(D278),2))</f>
        <v/>
      </c>
      <c r="F278" s="8" t="str">
        <f aca="false">IF($A278="","",IF(COUNTIF(Invoices!$A$6:$A$505,$A278)=0,"Invoice not registered",""))</f>
        <v/>
      </c>
      <c r="G278" s="8" t="str">
        <f aca="false">IF($A278="","",$A278&amp;"|"&amp;COUNTIF($A$6:$A278,$A278))</f>
        <v/>
      </c>
    </row>
    <row r="279" customFormat="false" ht="15" hidden="false" customHeight="false" outlineLevel="0" collapsed="false">
      <c r="A279" s="7"/>
      <c r="B279" s="7"/>
      <c r="C279" s="7"/>
      <c r="D279" s="42"/>
      <c r="E279" s="38" t="str">
        <f aca="false">IF($A279="","",ROUND(N(C279)*N(D279),2))</f>
        <v/>
      </c>
      <c r="F279" s="8" t="str">
        <f aca="false">IF($A279="","",IF(COUNTIF(Invoices!$A$6:$A$505,$A279)=0,"Invoice not registered",""))</f>
        <v/>
      </c>
      <c r="G279" s="8" t="str">
        <f aca="false">IF($A279="","",$A279&amp;"|"&amp;COUNTIF($A$6:$A279,$A279))</f>
        <v/>
      </c>
    </row>
    <row r="280" customFormat="false" ht="15" hidden="false" customHeight="false" outlineLevel="0" collapsed="false">
      <c r="A280" s="7"/>
      <c r="B280" s="7"/>
      <c r="C280" s="7"/>
      <c r="D280" s="42"/>
      <c r="E280" s="38" t="str">
        <f aca="false">IF($A280="","",ROUND(N(C280)*N(D280),2))</f>
        <v/>
      </c>
      <c r="F280" s="8" t="str">
        <f aca="false">IF($A280="","",IF(COUNTIF(Invoices!$A$6:$A$505,$A280)=0,"Invoice not registered",""))</f>
        <v/>
      </c>
      <c r="G280" s="8" t="str">
        <f aca="false">IF($A280="","",$A280&amp;"|"&amp;COUNTIF($A$6:$A280,$A280))</f>
        <v/>
      </c>
    </row>
    <row r="281" customFormat="false" ht="15" hidden="false" customHeight="false" outlineLevel="0" collapsed="false">
      <c r="A281" s="7"/>
      <c r="B281" s="7"/>
      <c r="C281" s="7"/>
      <c r="D281" s="42"/>
      <c r="E281" s="38" t="str">
        <f aca="false">IF($A281="","",ROUND(N(C281)*N(D281),2))</f>
        <v/>
      </c>
      <c r="F281" s="8" t="str">
        <f aca="false">IF($A281="","",IF(COUNTIF(Invoices!$A$6:$A$505,$A281)=0,"Invoice not registered",""))</f>
        <v/>
      </c>
      <c r="G281" s="8" t="str">
        <f aca="false">IF($A281="","",$A281&amp;"|"&amp;COUNTIF($A$6:$A281,$A281))</f>
        <v/>
      </c>
    </row>
    <row r="282" customFormat="false" ht="15" hidden="false" customHeight="false" outlineLevel="0" collapsed="false">
      <c r="A282" s="7"/>
      <c r="B282" s="7"/>
      <c r="C282" s="7"/>
      <c r="D282" s="42"/>
      <c r="E282" s="38" t="str">
        <f aca="false">IF($A282="","",ROUND(N(C282)*N(D282),2))</f>
        <v/>
      </c>
      <c r="F282" s="8" t="str">
        <f aca="false">IF($A282="","",IF(COUNTIF(Invoices!$A$6:$A$505,$A282)=0,"Invoice not registered",""))</f>
        <v/>
      </c>
      <c r="G282" s="8" t="str">
        <f aca="false">IF($A282="","",$A282&amp;"|"&amp;COUNTIF($A$6:$A282,$A282))</f>
        <v/>
      </c>
    </row>
    <row r="283" customFormat="false" ht="15" hidden="false" customHeight="false" outlineLevel="0" collapsed="false">
      <c r="A283" s="7"/>
      <c r="B283" s="7"/>
      <c r="C283" s="7"/>
      <c r="D283" s="42"/>
      <c r="E283" s="38" t="str">
        <f aca="false">IF($A283="","",ROUND(N(C283)*N(D283),2))</f>
        <v/>
      </c>
      <c r="F283" s="8" t="str">
        <f aca="false">IF($A283="","",IF(COUNTIF(Invoices!$A$6:$A$505,$A283)=0,"Invoice not registered",""))</f>
        <v/>
      </c>
      <c r="G283" s="8" t="str">
        <f aca="false">IF($A283="","",$A283&amp;"|"&amp;COUNTIF($A$6:$A283,$A283))</f>
        <v/>
      </c>
    </row>
    <row r="284" customFormat="false" ht="15" hidden="false" customHeight="false" outlineLevel="0" collapsed="false">
      <c r="A284" s="7"/>
      <c r="B284" s="7"/>
      <c r="C284" s="7"/>
      <c r="D284" s="42"/>
      <c r="E284" s="38" t="str">
        <f aca="false">IF($A284="","",ROUND(N(C284)*N(D284),2))</f>
        <v/>
      </c>
      <c r="F284" s="8" t="str">
        <f aca="false">IF($A284="","",IF(COUNTIF(Invoices!$A$6:$A$505,$A284)=0,"Invoice not registered",""))</f>
        <v/>
      </c>
      <c r="G284" s="8" t="str">
        <f aca="false">IF($A284="","",$A284&amp;"|"&amp;COUNTIF($A$6:$A284,$A284))</f>
        <v/>
      </c>
    </row>
    <row r="285" customFormat="false" ht="15" hidden="false" customHeight="false" outlineLevel="0" collapsed="false">
      <c r="A285" s="7"/>
      <c r="B285" s="7"/>
      <c r="C285" s="7"/>
      <c r="D285" s="42"/>
      <c r="E285" s="38" t="str">
        <f aca="false">IF($A285="","",ROUND(N(C285)*N(D285),2))</f>
        <v/>
      </c>
      <c r="F285" s="8" t="str">
        <f aca="false">IF($A285="","",IF(COUNTIF(Invoices!$A$6:$A$505,$A285)=0,"Invoice not registered",""))</f>
        <v/>
      </c>
      <c r="G285" s="8" t="str">
        <f aca="false">IF($A285="","",$A285&amp;"|"&amp;COUNTIF($A$6:$A285,$A285))</f>
        <v/>
      </c>
    </row>
    <row r="286" customFormat="false" ht="15" hidden="false" customHeight="false" outlineLevel="0" collapsed="false">
      <c r="A286" s="7"/>
      <c r="B286" s="7"/>
      <c r="C286" s="7"/>
      <c r="D286" s="42"/>
      <c r="E286" s="38" t="str">
        <f aca="false">IF($A286="","",ROUND(N(C286)*N(D286),2))</f>
        <v/>
      </c>
      <c r="F286" s="8" t="str">
        <f aca="false">IF($A286="","",IF(COUNTIF(Invoices!$A$6:$A$505,$A286)=0,"Invoice not registered",""))</f>
        <v/>
      </c>
      <c r="G286" s="8" t="str">
        <f aca="false">IF($A286="","",$A286&amp;"|"&amp;COUNTIF($A$6:$A286,$A286))</f>
        <v/>
      </c>
    </row>
    <row r="287" customFormat="false" ht="15" hidden="false" customHeight="false" outlineLevel="0" collapsed="false">
      <c r="A287" s="7"/>
      <c r="B287" s="7"/>
      <c r="C287" s="7"/>
      <c r="D287" s="42"/>
      <c r="E287" s="38" t="str">
        <f aca="false">IF($A287="","",ROUND(N(C287)*N(D287),2))</f>
        <v/>
      </c>
      <c r="F287" s="8" t="str">
        <f aca="false">IF($A287="","",IF(COUNTIF(Invoices!$A$6:$A$505,$A287)=0,"Invoice not registered",""))</f>
        <v/>
      </c>
      <c r="G287" s="8" t="str">
        <f aca="false">IF($A287="","",$A287&amp;"|"&amp;COUNTIF($A$6:$A287,$A287))</f>
        <v/>
      </c>
    </row>
    <row r="288" customFormat="false" ht="15" hidden="false" customHeight="false" outlineLevel="0" collapsed="false">
      <c r="A288" s="7"/>
      <c r="B288" s="7"/>
      <c r="C288" s="7"/>
      <c r="D288" s="42"/>
      <c r="E288" s="38" t="str">
        <f aca="false">IF($A288="","",ROUND(N(C288)*N(D288),2))</f>
        <v/>
      </c>
      <c r="F288" s="8" t="str">
        <f aca="false">IF($A288="","",IF(COUNTIF(Invoices!$A$6:$A$505,$A288)=0,"Invoice not registered",""))</f>
        <v/>
      </c>
      <c r="G288" s="8" t="str">
        <f aca="false">IF($A288="","",$A288&amp;"|"&amp;COUNTIF($A$6:$A288,$A288))</f>
        <v/>
      </c>
    </row>
    <row r="289" customFormat="false" ht="15" hidden="false" customHeight="false" outlineLevel="0" collapsed="false">
      <c r="A289" s="7"/>
      <c r="B289" s="7"/>
      <c r="C289" s="7"/>
      <c r="D289" s="42"/>
      <c r="E289" s="38" t="str">
        <f aca="false">IF($A289="","",ROUND(N(C289)*N(D289),2))</f>
        <v/>
      </c>
      <c r="F289" s="8" t="str">
        <f aca="false">IF($A289="","",IF(COUNTIF(Invoices!$A$6:$A$505,$A289)=0,"Invoice not registered",""))</f>
        <v/>
      </c>
      <c r="G289" s="8" t="str">
        <f aca="false">IF($A289="","",$A289&amp;"|"&amp;COUNTIF($A$6:$A289,$A289))</f>
        <v/>
      </c>
    </row>
    <row r="290" customFormat="false" ht="15" hidden="false" customHeight="false" outlineLevel="0" collapsed="false">
      <c r="A290" s="7"/>
      <c r="B290" s="7"/>
      <c r="C290" s="7"/>
      <c r="D290" s="42"/>
      <c r="E290" s="38" t="str">
        <f aca="false">IF($A290="","",ROUND(N(C290)*N(D290),2))</f>
        <v/>
      </c>
      <c r="F290" s="8" t="str">
        <f aca="false">IF($A290="","",IF(COUNTIF(Invoices!$A$6:$A$505,$A290)=0,"Invoice not registered",""))</f>
        <v/>
      </c>
      <c r="G290" s="8" t="str">
        <f aca="false">IF($A290="","",$A290&amp;"|"&amp;COUNTIF($A$6:$A290,$A290))</f>
        <v/>
      </c>
    </row>
    <row r="291" customFormat="false" ht="15" hidden="false" customHeight="false" outlineLevel="0" collapsed="false">
      <c r="A291" s="7"/>
      <c r="B291" s="7"/>
      <c r="C291" s="7"/>
      <c r="D291" s="42"/>
      <c r="E291" s="38" t="str">
        <f aca="false">IF($A291="","",ROUND(N(C291)*N(D291),2))</f>
        <v/>
      </c>
      <c r="F291" s="8" t="str">
        <f aca="false">IF($A291="","",IF(COUNTIF(Invoices!$A$6:$A$505,$A291)=0,"Invoice not registered",""))</f>
        <v/>
      </c>
      <c r="G291" s="8" t="str">
        <f aca="false">IF($A291="","",$A291&amp;"|"&amp;COUNTIF($A$6:$A291,$A291))</f>
        <v/>
      </c>
    </row>
    <row r="292" customFormat="false" ht="15" hidden="false" customHeight="false" outlineLevel="0" collapsed="false">
      <c r="A292" s="7"/>
      <c r="B292" s="7"/>
      <c r="C292" s="7"/>
      <c r="D292" s="42"/>
      <c r="E292" s="38" t="str">
        <f aca="false">IF($A292="","",ROUND(N(C292)*N(D292),2))</f>
        <v/>
      </c>
      <c r="F292" s="8" t="str">
        <f aca="false">IF($A292="","",IF(COUNTIF(Invoices!$A$6:$A$505,$A292)=0,"Invoice not registered",""))</f>
        <v/>
      </c>
      <c r="G292" s="8" t="str">
        <f aca="false">IF($A292="","",$A292&amp;"|"&amp;COUNTIF($A$6:$A292,$A292))</f>
        <v/>
      </c>
    </row>
    <row r="293" customFormat="false" ht="15" hidden="false" customHeight="false" outlineLevel="0" collapsed="false">
      <c r="A293" s="7"/>
      <c r="B293" s="7"/>
      <c r="C293" s="7"/>
      <c r="D293" s="42"/>
      <c r="E293" s="38" t="str">
        <f aca="false">IF($A293="","",ROUND(N(C293)*N(D293),2))</f>
        <v/>
      </c>
      <c r="F293" s="8" t="str">
        <f aca="false">IF($A293="","",IF(COUNTIF(Invoices!$A$6:$A$505,$A293)=0,"Invoice not registered",""))</f>
        <v/>
      </c>
      <c r="G293" s="8" t="str">
        <f aca="false">IF($A293="","",$A293&amp;"|"&amp;COUNTIF($A$6:$A293,$A293))</f>
        <v/>
      </c>
    </row>
    <row r="294" customFormat="false" ht="15" hidden="false" customHeight="false" outlineLevel="0" collapsed="false">
      <c r="A294" s="7"/>
      <c r="B294" s="7"/>
      <c r="C294" s="7"/>
      <c r="D294" s="42"/>
      <c r="E294" s="38" t="str">
        <f aca="false">IF($A294="","",ROUND(N(C294)*N(D294),2))</f>
        <v/>
      </c>
      <c r="F294" s="8" t="str">
        <f aca="false">IF($A294="","",IF(COUNTIF(Invoices!$A$6:$A$505,$A294)=0,"Invoice not registered",""))</f>
        <v/>
      </c>
      <c r="G294" s="8" t="str">
        <f aca="false">IF($A294="","",$A294&amp;"|"&amp;COUNTIF($A$6:$A294,$A294))</f>
        <v/>
      </c>
    </row>
    <row r="295" customFormat="false" ht="15" hidden="false" customHeight="false" outlineLevel="0" collapsed="false">
      <c r="A295" s="7"/>
      <c r="B295" s="7"/>
      <c r="C295" s="7"/>
      <c r="D295" s="42"/>
      <c r="E295" s="38" t="str">
        <f aca="false">IF($A295="","",ROUND(N(C295)*N(D295),2))</f>
        <v/>
      </c>
      <c r="F295" s="8" t="str">
        <f aca="false">IF($A295="","",IF(COUNTIF(Invoices!$A$6:$A$505,$A295)=0,"Invoice not registered",""))</f>
        <v/>
      </c>
      <c r="G295" s="8" t="str">
        <f aca="false">IF($A295="","",$A295&amp;"|"&amp;COUNTIF($A$6:$A295,$A295))</f>
        <v/>
      </c>
    </row>
    <row r="296" customFormat="false" ht="15" hidden="false" customHeight="false" outlineLevel="0" collapsed="false">
      <c r="A296" s="7"/>
      <c r="B296" s="7"/>
      <c r="C296" s="7"/>
      <c r="D296" s="42"/>
      <c r="E296" s="38" t="str">
        <f aca="false">IF($A296="","",ROUND(N(C296)*N(D296),2))</f>
        <v/>
      </c>
      <c r="F296" s="8" t="str">
        <f aca="false">IF($A296="","",IF(COUNTIF(Invoices!$A$6:$A$505,$A296)=0,"Invoice not registered",""))</f>
        <v/>
      </c>
      <c r="G296" s="8" t="str">
        <f aca="false">IF($A296="","",$A296&amp;"|"&amp;COUNTIF($A$6:$A296,$A296))</f>
        <v/>
      </c>
    </row>
    <row r="297" customFormat="false" ht="15" hidden="false" customHeight="false" outlineLevel="0" collapsed="false">
      <c r="A297" s="7"/>
      <c r="B297" s="7"/>
      <c r="C297" s="7"/>
      <c r="D297" s="42"/>
      <c r="E297" s="38" t="str">
        <f aca="false">IF($A297="","",ROUND(N(C297)*N(D297),2))</f>
        <v/>
      </c>
      <c r="F297" s="8" t="str">
        <f aca="false">IF($A297="","",IF(COUNTIF(Invoices!$A$6:$A$505,$A297)=0,"Invoice not registered",""))</f>
        <v/>
      </c>
      <c r="G297" s="8" t="str">
        <f aca="false">IF($A297="","",$A297&amp;"|"&amp;COUNTIF($A$6:$A297,$A297))</f>
        <v/>
      </c>
    </row>
    <row r="298" customFormat="false" ht="15" hidden="false" customHeight="false" outlineLevel="0" collapsed="false">
      <c r="A298" s="7"/>
      <c r="B298" s="7"/>
      <c r="C298" s="7"/>
      <c r="D298" s="42"/>
      <c r="E298" s="38" t="str">
        <f aca="false">IF($A298="","",ROUND(N(C298)*N(D298),2))</f>
        <v/>
      </c>
      <c r="F298" s="8" t="str">
        <f aca="false">IF($A298="","",IF(COUNTIF(Invoices!$A$6:$A$505,$A298)=0,"Invoice not registered",""))</f>
        <v/>
      </c>
      <c r="G298" s="8" t="str">
        <f aca="false">IF($A298="","",$A298&amp;"|"&amp;COUNTIF($A$6:$A298,$A298))</f>
        <v/>
      </c>
    </row>
    <row r="299" customFormat="false" ht="15" hidden="false" customHeight="false" outlineLevel="0" collapsed="false">
      <c r="A299" s="7"/>
      <c r="B299" s="7"/>
      <c r="C299" s="7"/>
      <c r="D299" s="42"/>
      <c r="E299" s="38" t="str">
        <f aca="false">IF($A299="","",ROUND(N(C299)*N(D299),2))</f>
        <v/>
      </c>
      <c r="F299" s="8" t="str">
        <f aca="false">IF($A299="","",IF(COUNTIF(Invoices!$A$6:$A$505,$A299)=0,"Invoice not registered",""))</f>
        <v/>
      </c>
      <c r="G299" s="8" t="str">
        <f aca="false">IF($A299="","",$A299&amp;"|"&amp;COUNTIF($A$6:$A299,$A299))</f>
        <v/>
      </c>
    </row>
    <row r="300" customFormat="false" ht="15" hidden="false" customHeight="false" outlineLevel="0" collapsed="false">
      <c r="A300" s="7"/>
      <c r="B300" s="7"/>
      <c r="C300" s="7"/>
      <c r="D300" s="42"/>
      <c r="E300" s="38" t="str">
        <f aca="false">IF($A300="","",ROUND(N(C300)*N(D300),2))</f>
        <v/>
      </c>
      <c r="F300" s="8" t="str">
        <f aca="false">IF($A300="","",IF(COUNTIF(Invoices!$A$6:$A$505,$A300)=0,"Invoice not registered",""))</f>
        <v/>
      </c>
      <c r="G300" s="8" t="str">
        <f aca="false">IF($A300="","",$A300&amp;"|"&amp;COUNTIF($A$6:$A300,$A300))</f>
        <v/>
      </c>
    </row>
    <row r="301" customFormat="false" ht="15" hidden="false" customHeight="false" outlineLevel="0" collapsed="false">
      <c r="A301" s="7"/>
      <c r="B301" s="7"/>
      <c r="C301" s="7"/>
      <c r="D301" s="42"/>
      <c r="E301" s="38" t="str">
        <f aca="false">IF($A301="","",ROUND(N(C301)*N(D301),2))</f>
        <v/>
      </c>
      <c r="F301" s="8" t="str">
        <f aca="false">IF($A301="","",IF(COUNTIF(Invoices!$A$6:$A$505,$A301)=0,"Invoice not registered",""))</f>
        <v/>
      </c>
      <c r="G301" s="8" t="str">
        <f aca="false">IF($A301="","",$A301&amp;"|"&amp;COUNTIF($A$6:$A301,$A301))</f>
        <v/>
      </c>
    </row>
    <row r="302" customFormat="false" ht="15" hidden="false" customHeight="false" outlineLevel="0" collapsed="false">
      <c r="A302" s="7"/>
      <c r="B302" s="7"/>
      <c r="C302" s="7"/>
      <c r="D302" s="42"/>
      <c r="E302" s="38" t="str">
        <f aca="false">IF($A302="","",ROUND(N(C302)*N(D302),2))</f>
        <v/>
      </c>
      <c r="F302" s="8" t="str">
        <f aca="false">IF($A302="","",IF(COUNTIF(Invoices!$A$6:$A$505,$A302)=0,"Invoice not registered",""))</f>
        <v/>
      </c>
      <c r="G302" s="8" t="str">
        <f aca="false">IF($A302="","",$A302&amp;"|"&amp;COUNTIF($A$6:$A302,$A302))</f>
        <v/>
      </c>
    </row>
    <row r="303" customFormat="false" ht="15" hidden="false" customHeight="false" outlineLevel="0" collapsed="false">
      <c r="A303" s="7"/>
      <c r="B303" s="7"/>
      <c r="C303" s="7"/>
      <c r="D303" s="42"/>
      <c r="E303" s="38" t="str">
        <f aca="false">IF($A303="","",ROUND(N(C303)*N(D303),2))</f>
        <v/>
      </c>
      <c r="F303" s="8" t="str">
        <f aca="false">IF($A303="","",IF(COUNTIF(Invoices!$A$6:$A$505,$A303)=0,"Invoice not registered",""))</f>
        <v/>
      </c>
      <c r="G303" s="8" t="str">
        <f aca="false">IF($A303="","",$A303&amp;"|"&amp;COUNTIF($A$6:$A303,$A303))</f>
        <v/>
      </c>
    </row>
    <row r="304" customFormat="false" ht="15" hidden="false" customHeight="false" outlineLevel="0" collapsed="false">
      <c r="A304" s="7"/>
      <c r="B304" s="7"/>
      <c r="C304" s="7"/>
      <c r="D304" s="42"/>
      <c r="E304" s="38" t="str">
        <f aca="false">IF($A304="","",ROUND(N(C304)*N(D304),2))</f>
        <v/>
      </c>
      <c r="F304" s="8" t="str">
        <f aca="false">IF($A304="","",IF(COUNTIF(Invoices!$A$6:$A$505,$A304)=0,"Invoice not registered",""))</f>
        <v/>
      </c>
      <c r="G304" s="8" t="str">
        <f aca="false">IF($A304="","",$A304&amp;"|"&amp;COUNTIF($A$6:$A304,$A304))</f>
        <v/>
      </c>
    </row>
    <row r="305" customFormat="false" ht="15" hidden="false" customHeight="false" outlineLevel="0" collapsed="false">
      <c r="A305" s="7"/>
      <c r="B305" s="7"/>
      <c r="C305" s="7"/>
      <c r="D305" s="42"/>
      <c r="E305" s="38" t="str">
        <f aca="false">IF($A305="","",ROUND(N(C305)*N(D305),2))</f>
        <v/>
      </c>
      <c r="F305" s="8" t="str">
        <f aca="false">IF($A305="","",IF(COUNTIF(Invoices!$A$6:$A$505,$A305)=0,"Invoice not registered",""))</f>
        <v/>
      </c>
      <c r="G305" s="8" t="str">
        <f aca="false">IF($A305="","",$A305&amp;"|"&amp;COUNTIF($A$6:$A305,$A305))</f>
        <v/>
      </c>
    </row>
    <row r="306" customFormat="false" ht="15" hidden="false" customHeight="false" outlineLevel="0" collapsed="false">
      <c r="A306" s="7"/>
      <c r="B306" s="7"/>
      <c r="C306" s="7"/>
      <c r="D306" s="42"/>
      <c r="E306" s="38" t="str">
        <f aca="false">IF($A306="","",ROUND(N(C306)*N(D306),2))</f>
        <v/>
      </c>
      <c r="F306" s="8" t="str">
        <f aca="false">IF($A306="","",IF(COUNTIF(Invoices!$A$6:$A$505,$A306)=0,"Invoice not registered",""))</f>
        <v/>
      </c>
      <c r="G306" s="8" t="str">
        <f aca="false">IF($A306="","",$A306&amp;"|"&amp;COUNTIF($A$6:$A306,$A306))</f>
        <v/>
      </c>
    </row>
    <row r="307" customFormat="false" ht="15" hidden="false" customHeight="false" outlineLevel="0" collapsed="false">
      <c r="A307" s="7"/>
      <c r="B307" s="7"/>
      <c r="C307" s="7"/>
      <c r="D307" s="42"/>
      <c r="E307" s="38" t="str">
        <f aca="false">IF($A307="","",ROUND(N(C307)*N(D307),2))</f>
        <v/>
      </c>
      <c r="F307" s="8" t="str">
        <f aca="false">IF($A307="","",IF(COUNTIF(Invoices!$A$6:$A$505,$A307)=0,"Invoice not registered",""))</f>
        <v/>
      </c>
      <c r="G307" s="8" t="str">
        <f aca="false">IF($A307="","",$A307&amp;"|"&amp;COUNTIF($A$6:$A307,$A307))</f>
        <v/>
      </c>
    </row>
    <row r="308" customFormat="false" ht="15" hidden="false" customHeight="false" outlineLevel="0" collapsed="false">
      <c r="A308" s="7"/>
      <c r="B308" s="7"/>
      <c r="C308" s="7"/>
      <c r="D308" s="42"/>
      <c r="E308" s="38" t="str">
        <f aca="false">IF($A308="","",ROUND(N(C308)*N(D308),2))</f>
        <v/>
      </c>
      <c r="F308" s="8" t="str">
        <f aca="false">IF($A308="","",IF(COUNTIF(Invoices!$A$6:$A$505,$A308)=0,"Invoice not registered",""))</f>
        <v/>
      </c>
      <c r="G308" s="8" t="str">
        <f aca="false">IF($A308="","",$A308&amp;"|"&amp;COUNTIF($A$6:$A308,$A308))</f>
        <v/>
      </c>
    </row>
    <row r="309" customFormat="false" ht="15" hidden="false" customHeight="false" outlineLevel="0" collapsed="false">
      <c r="A309" s="7"/>
      <c r="B309" s="7"/>
      <c r="C309" s="7"/>
      <c r="D309" s="42"/>
      <c r="E309" s="38" t="str">
        <f aca="false">IF($A309="","",ROUND(N(C309)*N(D309),2))</f>
        <v/>
      </c>
      <c r="F309" s="8" t="str">
        <f aca="false">IF($A309="","",IF(COUNTIF(Invoices!$A$6:$A$505,$A309)=0,"Invoice not registered",""))</f>
        <v/>
      </c>
      <c r="G309" s="8" t="str">
        <f aca="false">IF($A309="","",$A309&amp;"|"&amp;COUNTIF($A$6:$A309,$A309))</f>
        <v/>
      </c>
    </row>
    <row r="310" customFormat="false" ht="15" hidden="false" customHeight="false" outlineLevel="0" collapsed="false">
      <c r="A310" s="7"/>
      <c r="B310" s="7"/>
      <c r="C310" s="7"/>
      <c r="D310" s="42"/>
      <c r="E310" s="38" t="str">
        <f aca="false">IF($A310="","",ROUND(N(C310)*N(D310),2))</f>
        <v/>
      </c>
      <c r="F310" s="8" t="str">
        <f aca="false">IF($A310="","",IF(COUNTIF(Invoices!$A$6:$A$505,$A310)=0,"Invoice not registered",""))</f>
        <v/>
      </c>
      <c r="G310" s="8" t="str">
        <f aca="false">IF($A310="","",$A310&amp;"|"&amp;COUNTIF($A$6:$A310,$A310))</f>
        <v/>
      </c>
    </row>
    <row r="311" customFormat="false" ht="15" hidden="false" customHeight="false" outlineLevel="0" collapsed="false">
      <c r="A311" s="7"/>
      <c r="B311" s="7"/>
      <c r="C311" s="7"/>
      <c r="D311" s="42"/>
      <c r="E311" s="38" t="str">
        <f aca="false">IF($A311="","",ROUND(N(C311)*N(D311),2))</f>
        <v/>
      </c>
      <c r="F311" s="8" t="str">
        <f aca="false">IF($A311="","",IF(COUNTIF(Invoices!$A$6:$A$505,$A311)=0,"Invoice not registered",""))</f>
        <v/>
      </c>
      <c r="G311" s="8" t="str">
        <f aca="false">IF($A311="","",$A311&amp;"|"&amp;COUNTIF($A$6:$A311,$A311))</f>
        <v/>
      </c>
    </row>
    <row r="312" customFormat="false" ht="15" hidden="false" customHeight="false" outlineLevel="0" collapsed="false">
      <c r="A312" s="7"/>
      <c r="B312" s="7"/>
      <c r="C312" s="7"/>
      <c r="D312" s="42"/>
      <c r="E312" s="38" t="str">
        <f aca="false">IF($A312="","",ROUND(N(C312)*N(D312),2))</f>
        <v/>
      </c>
      <c r="F312" s="8" t="str">
        <f aca="false">IF($A312="","",IF(COUNTIF(Invoices!$A$6:$A$505,$A312)=0,"Invoice not registered",""))</f>
        <v/>
      </c>
      <c r="G312" s="8" t="str">
        <f aca="false">IF($A312="","",$A312&amp;"|"&amp;COUNTIF($A$6:$A312,$A312))</f>
        <v/>
      </c>
    </row>
    <row r="313" customFormat="false" ht="15" hidden="false" customHeight="false" outlineLevel="0" collapsed="false">
      <c r="A313" s="7"/>
      <c r="B313" s="7"/>
      <c r="C313" s="7"/>
      <c r="D313" s="42"/>
      <c r="E313" s="38" t="str">
        <f aca="false">IF($A313="","",ROUND(N(C313)*N(D313),2))</f>
        <v/>
      </c>
      <c r="F313" s="8" t="str">
        <f aca="false">IF($A313="","",IF(COUNTIF(Invoices!$A$6:$A$505,$A313)=0,"Invoice not registered",""))</f>
        <v/>
      </c>
      <c r="G313" s="8" t="str">
        <f aca="false">IF($A313="","",$A313&amp;"|"&amp;COUNTIF($A$6:$A313,$A313))</f>
        <v/>
      </c>
    </row>
    <row r="314" customFormat="false" ht="15" hidden="false" customHeight="false" outlineLevel="0" collapsed="false">
      <c r="A314" s="7"/>
      <c r="B314" s="7"/>
      <c r="C314" s="7"/>
      <c r="D314" s="42"/>
      <c r="E314" s="38" t="str">
        <f aca="false">IF($A314="","",ROUND(N(C314)*N(D314),2))</f>
        <v/>
      </c>
      <c r="F314" s="8" t="str">
        <f aca="false">IF($A314="","",IF(COUNTIF(Invoices!$A$6:$A$505,$A314)=0,"Invoice not registered",""))</f>
        <v/>
      </c>
      <c r="G314" s="8" t="str">
        <f aca="false">IF($A314="","",$A314&amp;"|"&amp;COUNTIF($A$6:$A314,$A314))</f>
        <v/>
      </c>
    </row>
    <row r="315" customFormat="false" ht="15" hidden="false" customHeight="false" outlineLevel="0" collapsed="false">
      <c r="A315" s="7"/>
      <c r="B315" s="7"/>
      <c r="C315" s="7"/>
      <c r="D315" s="42"/>
      <c r="E315" s="38" t="str">
        <f aca="false">IF($A315="","",ROUND(N(C315)*N(D315),2))</f>
        <v/>
      </c>
      <c r="F315" s="8" t="str">
        <f aca="false">IF($A315="","",IF(COUNTIF(Invoices!$A$6:$A$505,$A315)=0,"Invoice not registered",""))</f>
        <v/>
      </c>
      <c r="G315" s="8" t="str">
        <f aca="false">IF($A315="","",$A315&amp;"|"&amp;COUNTIF($A$6:$A315,$A315))</f>
        <v/>
      </c>
    </row>
    <row r="316" customFormat="false" ht="15" hidden="false" customHeight="false" outlineLevel="0" collapsed="false">
      <c r="A316" s="7"/>
      <c r="B316" s="7"/>
      <c r="C316" s="7"/>
      <c r="D316" s="42"/>
      <c r="E316" s="38" t="str">
        <f aca="false">IF($A316="","",ROUND(N(C316)*N(D316),2))</f>
        <v/>
      </c>
      <c r="F316" s="8" t="str">
        <f aca="false">IF($A316="","",IF(COUNTIF(Invoices!$A$6:$A$505,$A316)=0,"Invoice not registered",""))</f>
        <v/>
      </c>
      <c r="G316" s="8" t="str">
        <f aca="false">IF($A316="","",$A316&amp;"|"&amp;COUNTIF($A$6:$A316,$A316))</f>
        <v/>
      </c>
    </row>
    <row r="317" customFormat="false" ht="15" hidden="false" customHeight="false" outlineLevel="0" collapsed="false">
      <c r="A317" s="7"/>
      <c r="B317" s="7"/>
      <c r="C317" s="7"/>
      <c r="D317" s="42"/>
      <c r="E317" s="38" t="str">
        <f aca="false">IF($A317="","",ROUND(N(C317)*N(D317),2))</f>
        <v/>
      </c>
      <c r="F317" s="8" t="str">
        <f aca="false">IF($A317="","",IF(COUNTIF(Invoices!$A$6:$A$505,$A317)=0,"Invoice not registered",""))</f>
        <v/>
      </c>
      <c r="G317" s="8" t="str">
        <f aca="false">IF($A317="","",$A317&amp;"|"&amp;COUNTIF($A$6:$A317,$A317))</f>
        <v/>
      </c>
    </row>
    <row r="318" customFormat="false" ht="15" hidden="false" customHeight="false" outlineLevel="0" collapsed="false">
      <c r="A318" s="7"/>
      <c r="B318" s="7"/>
      <c r="C318" s="7"/>
      <c r="D318" s="42"/>
      <c r="E318" s="38" t="str">
        <f aca="false">IF($A318="","",ROUND(N(C318)*N(D318),2))</f>
        <v/>
      </c>
      <c r="F318" s="8" t="str">
        <f aca="false">IF($A318="","",IF(COUNTIF(Invoices!$A$6:$A$505,$A318)=0,"Invoice not registered",""))</f>
        <v/>
      </c>
      <c r="G318" s="8" t="str">
        <f aca="false">IF($A318="","",$A318&amp;"|"&amp;COUNTIF($A$6:$A318,$A318))</f>
        <v/>
      </c>
    </row>
    <row r="319" customFormat="false" ht="15" hidden="false" customHeight="false" outlineLevel="0" collapsed="false">
      <c r="A319" s="7"/>
      <c r="B319" s="7"/>
      <c r="C319" s="7"/>
      <c r="D319" s="42"/>
      <c r="E319" s="38" t="str">
        <f aca="false">IF($A319="","",ROUND(N(C319)*N(D319),2))</f>
        <v/>
      </c>
      <c r="F319" s="8" t="str">
        <f aca="false">IF($A319="","",IF(COUNTIF(Invoices!$A$6:$A$505,$A319)=0,"Invoice not registered",""))</f>
        <v/>
      </c>
      <c r="G319" s="8" t="str">
        <f aca="false">IF($A319="","",$A319&amp;"|"&amp;COUNTIF($A$6:$A319,$A319))</f>
        <v/>
      </c>
    </row>
    <row r="320" customFormat="false" ht="15" hidden="false" customHeight="false" outlineLevel="0" collapsed="false">
      <c r="A320" s="7"/>
      <c r="B320" s="7"/>
      <c r="C320" s="7"/>
      <c r="D320" s="42"/>
      <c r="E320" s="38" t="str">
        <f aca="false">IF($A320="","",ROUND(N(C320)*N(D320),2))</f>
        <v/>
      </c>
      <c r="F320" s="8" t="str">
        <f aca="false">IF($A320="","",IF(COUNTIF(Invoices!$A$6:$A$505,$A320)=0,"Invoice not registered",""))</f>
        <v/>
      </c>
      <c r="G320" s="8" t="str">
        <f aca="false">IF($A320="","",$A320&amp;"|"&amp;COUNTIF($A$6:$A320,$A320))</f>
        <v/>
      </c>
    </row>
    <row r="321" customFormat="false" ht="15" hidden="false" customHeight="false" outlineLevel="0" collapsed="false">
      <c r="A321" s="7"/>
      <c r="B321" s="7"/>
      <c r="C321" s="7"/>
      <c r="D321" s="42"/>
      <c r="E321" s="38" t="str">
        <f aca="false">IF($A321="","",ROUND(N(C321)*N(D321),2))</f>
        <v/>
      </c>
      <c r="F321" s="8" t="str">
        <f aca="false">IF($A321="","",IF(COUNTIF(Invoices!$A$6:$A$505,$A321)=0,"Invoice not registered",""))</f>
        <v/>
      </c>
      <c r="G321" s="8" t="str">
        <f aca="false">IF($A321="","",$A321&amp;"|"&amp;COUNTIF($A$6:$A321,$A321))</f>
        <v/>
      </c>
    </row>
    <row r="322" customFormat="false" ht="15" hidden="false" customHeight="false" outlineLevel="0" collapsed="false">
      <c r="A322" s="7"/>
      <c r="B322" s="7"/>
      <c r="C322" s="7"/>
      <c r="D322" s="42"/>
      <c r="E322" s="38" t="str">
        <f aca="false">IF($A322="","",ROUND(N(C322)*N(D322),2))</f>
        <v/>
      </c>
      <c r="F322" s="8" t="str">
        <f aca="false">IF($A322="","",IF(COUNTIF(Invoices!$A$6:$A$505,$A322)=0,"Invoice not registered",""))</f>
        <v/>
      </c>
      <c r="G322" s="8" t="str">
        <f aca="false">IF($A322="","",$A322&amp;"|"&amp;COUNTIF($A$6:$A322,$A322))</f>
        <v/>
      </c>
    </row>
    <row r="323" customFormat="false" ht="15" hidden="false" customHeight="false" outlineLevel="0" collapsed="false">
      <c r="A323" s="7"/>
      <c r="B323" s="7"/>
      <c r="C323" s="7"/>
      <c r="D323" s="42"/>
      <c r="E323" s="38" t="str">
        <f aca="false">IF($A323="","",ROUND(N(C323)*N(D323),2))</f>
        <v/>
      </c>
      <c r="F323" s="8" t="str">
        <f aca="false">IF($A323="","",IF(COUNTIF(Invoices!$A$6:$A$505,$A323)=0,"Invoice not registered",""))</f>
        <v/>
      </c>
      <c r="G323" s="8" t="str">
        <f aca="false">IF($A323="","",$A323&amp;"|"&amp;COUNTIF($A$6:$A323,$A323))</f>
        <v/>
      </c>
    </row>
    <row r="324" customFormat="false" ht="15" hidden="false" customHeight="false" outlineLevel="0" collapsed="false">
      <c r="A324" s="7"/>
      <c r="B324" s="7"/>
      <c r="C324" s="7"/>
      <c r="D324" s="42"/>
      <c r="E324" s="38" t="str">
        <f aca="false">IF($A324="","",ROUND(N(C324)*N(D324),2))</f>
        <v/>
      </c>
      <c r="F324" s="8" t="str">
        <f aca="false">IF($A324="","",IF(COUNTIF(Invoices!$A$6:$A$505,$A324)=0,"Invoice not registered",""))</f>
        <v/>
      </c>
      <c r="G324" s="8" t="str">
        <f aca="false">IF($A324="","",$A324&amp;"|"&amp;COUNTIF($A$6:$A324,$A324))</f>
        <v/>
      </c>
    </row>
    <row r="325" customFormat="false" ht="15" hidden="false" customHeight="false" outlineLevel="0" collapsed="false">
      <c r="A325" s="7"/>
      <c r="B325" s="7"/>
      <c r="C325" s="7"/>
      <c r="D325" s="42"/>
      <c r="E325" s="38" t="str">
        <f aca="false">IF($A325="","",ROUND(N(C325)*N(D325),2))</f>
        <v/>
      </c>
      <c r="F325" s="8" t="str">
        <f aca="false">IF($A325="","",IF(COUNTIF(Invoices!$A$6:$A$505,$A325)=0,"Invoice not registered",""))</f>
        <v/>
      </c>
      <c r="G325" s="8" t="str">
        <f aca="false">IF($A325="","",$A325&amp;"|"&amp;COUNTIF($A$6:$A325,$A325))</f>
        <v/>
      </c>
    </row>
    <row r="326" customFormat="false" ht="15" hidden="false" customHeight="false" outlineLevel="0" collapsed="false">
      <c r="A326" s="7"/>
      <c r="B326" s="7"/>
      <c r="C326" s="7"/>
      <c r="D326" s="42"/>
      <c r="E326" s="38" t="str">
        <f aca="false">IF($A326="","",ROUND(N(C326)*N(D326),2))</f>
        <v/>
      </c>
      <c r="F326" s="8" t="str">
        <f aca="false">IF($A326="","",IF(COUNTIF(Invoices!$A$6:$A$505,$A326)=0,"Invoice not registered",""))</f>
        <v/>
      </c>
      <c r="G326" s="8" t="str">
        <f aca="false">IF($A326="","",$A326&amp;"|"&amp;COUNTIF($A$6:$A326,$A326))</f>
        <v/>
      </c>
    </row>
    <row r="327" customFormat="false" ht="15" hidden="false" customHeight="false" outlineLevel="0" collapsed="false">
      <c r="A327" s="7"/>
      <c r="B327" s="7"/>
      <c r="C327" s="7"/>
      <c r="D327" s="42"/>
      <c r="E327" s="38" t="str">
        <f aca="false">IF($A327="","",ROUND(N(C327)*N(D327),2))</f>
        <v/>
      </c>
      <c r="F327" s="8" t="str">
        <f aca="false">IF($A327="","",IF(COUNTIF(Invoices!$A$6:$A$505,$A327)=0,"Invoice not registered",""))</f>
        <v/>
      </c>
      <c r="G327" s="8" t="str">
        <f aca="false">IF($A327="","",$A327&amp;"|"&amp;COUNTIF($A$6:$A327,$A327))</f>
        <v/>
      </c>
    </row>
    <row r="328" customFormat="false" ht="15" hidden="false" customHeight="false" outlineLevel="0" collapsed="false">
      <c r="A328" s="7"/>
      <c r="B328" s="7"/>
      <c r="C328" s="7"/>
      <c r="D328" s="42"/>
      <c r="E328" s="38" t="str">
        <f aca="false">IF($A328="","",ROUND(N(C328)*N(D328),2))</f>
        <v/>
      </c>
      <c r="F328" s="8" t="str">
        <f aca="false">IF($A328="","",IF(COUNTIF(Invoices!$A$6:$A$505,$A328)=0,"Invoice not registered",""))</f>
        <v/>
      </c>
      <c r="G328" s="8" t="str">
        <f aca="false">IF($A328="","",$A328&amp;"|"&amp;COUNTIF($A$6:$A328,$A328))</f>
        <v/>
      </c>
    </row>
    <row r="329" customFormat="false" ht="15" hidden="false" customHeight="false" outlineLevel="0" collapsed="false">
      <c r="A329" s="7"/>
      <c r="B329" s="7"/>
      <c r="C329" s="7"/>
      <c r="D329" s="42"/>
      <c r="E329" s="38" t="str">
        <f aca="false">IF($A329="","",ROUND(N(C329)*N(D329),2))</f>
        <v/>
      </c>
      <c r="F329" s="8" t="str">
        <f aca="false">IF($A329="","",IF(COUNTIF(Invoices!$A$6:$A$505,$A329)=0,"Invoice not registered",""))</f>
        <v/>
      </c>
      <c r="G329" s="8" t="str">
        <f aca="false">IF($A329="","",$A329&amp;"|"&amp;COUNTIF($A$6:$A329,$A329))</f>
        <v/>
      </c>
    </row>
    <row r="330" customFormat="false" ht="15" hidden="false" customHeight="false" outlineLevel="0" collapsed="false">
      <c r="A330" s="7"/>
      <c r="B330" s="7"/>
      <c r="C330" s="7"/>
      <c r="D330" s="42"/>
      <c r="E330" s="38" t="str">
        <f aca="false">IF($A330="","",ROUND(N(C330)*N(D330),2))</f>
        <v/>
      </c>
      <c r="F330" s="8" t="str">
        <f aca="false">IF($A330="","",IF(COUNTIF(Invoices!$A$6:$A$505,$A330)=0,"Invoice not registered",""))</f>
        <v/>
      </c>
      <c r="G330" s="8" t="str">
        <f aca="false">IF($A330="","",$A330&amp;"|"&amp;COUNTIF($A$6:$A330,$A330))</f>
        <v/>
      </c>
    </row>
    <row r="331" customFormat="false" ht="15" hidden="false" customHeight="false" outlineLevel="0" collapsed="false">
      <c r="A331" s="7"/>
      <c r="B331" s="7"/>
      <c r="C331" s="7"/>
      <c r="D331" s="42"/>
      <c r="E331" s="38" t="str">
        <f aca="false">IF($A331="","",ROUND(N(C331)*N(D331),2))</f>
        <v/>
      </c>
      <c r="F331" s="8" t="str">
        <f aca="false">IF($A331="","",IF(COUNTIF(Invoices!$A$6:$A$505,$A331)=0,"Invoice not registered",""))</f>
        <v/>
      </c>
      <c r="G331" s="8" t="str">
        <f aca="false">IF($A331="","",$A331&amp;"|"&amp;COUNTIF($A$6:$A331,$A331))</f>
        <v/>
      </c>
    </row>
    <row r="332" customFormat="false" ht="15" hidden="false" customHeight="false" outlineLevel="0" collapsed="false">
      <c r="A332" s="7"/>
      <c r="B332" s="7"/>
      <c r="C332" s="7"/>
      <c r="D332" s="42"/>
      <c r="E332" s="38" t="str">
        <f aca="false">IF($A332="","",ROUND(N(C332)*N(D332),2))</f>
        <v/>
      </c>
      <c r="F332" s="8" t="str">
        <f aca="false">IF($A332="","",IF(COUNTIF(Invoices!$A$6:$A$505,$A332)=0,"Invoice not registered",""))</f>
        <v/>
      </c>
      <c r="G332" s="8" t="str">
        <f aca="false">IF($A332="","",$A332&amp;"|"&amp;COUNTIF($A$6:$A332,$A332))</f>
        <v/>
      </c>
    </row>
    <row r="333" customFormat="false" ht="15" hidden="false" customHeight="false" outlineLevel="0" collapsed="false">
      <c r="A333" s="7"/>
      <c r="B333" s="7"/>
      <c r="C333" s="7"/>
      <c r="D333" s="42"/>
      <c r="E333" s="38" t="str">
        <f aca="false">IF($A333="","",ROUND(N(C333)*N(D333),2))</f>
        <v/>
      </c>
      <c r="F333" s="8" t="str">
        <f aca="false">IF($A333="","",IF(COUNTIF(Invoices!$A$6:$A$505,$A333)=0,"Invoice not registered",""))</f>
        <v/>
      </c>
      <c r="G333" s="8" t="str">
        <f aca="false">IF($A333="","",$A333&amp;"|"&amp;COUNTIF($A$6:$A333,$A333))</f>
        <v/>
      </c>
    </row>
    <row r="334" customFormat="false" ht="15" hidden="false" customHeight="false" outlineLevel="0" collapsed="false">
      <c r="A334" s="7"/>
      <c r="B334" s="7"/>
      <c r="C334" s="7"/>
      <c r="D334" s="42"/>
      <c r="E334" s="38" t="str">
        <f aca="false">IF($A334="","",ROUND(N(C334)*N(D334),2))</f>
        <v/>
      </c>
      <c r="F334" s="8" t="str">
        <f aca="false">IF($A334="","",IF(COUNTIF(Invoices!$A$6:$A$505,$A334)=0,"Invoice not registered",""))</f>
        <v/>
      </c>
      <c r="G334" s="8" t="str">
        <f aca="false">IF($A334="","",$A334&amp;"|"&amp;COUNTIF($A$6:$A334,$A334))</f>
        <v/>
      </c>
    </row>
    <row r="335" customFormat="false" ht="15" hidden="false" customHeight="false" outlineLevel="0" collapsed="false">
      <c r="A335" s="7"/>
      <c r="B335" s="7"/>
      <c r="C335" s="7"/>
      <c r="D335" s="42"/>
      <c r="E335" s="38" t="str">
        <f aca="false">IF($A335="","",ROUND(N(C335)*N(D335),2))</f>
        <v/>
      </c>
      <c r="F335" s="8" t="str">
        <f aca="false">IF($A335="","",IF(COUNTIF(Invoices!$A$6:$A$505,$A335)=0,"Invoice not registered",""))</f>
        <v/>
      </c>
      <c r="G335" s="8" t="str">
        <f aca="false">IF($A335="","",$A335&amp;"|"&amp;COUNTIF($A$6:$A335,$A335))</f>
        <v/>
      </c>
    </row>
    <row r="336" customFormat="false" ht="15" hidden="false" customHeight="false" outlineLevel="0" collapsed="false">
      <c r="A336" s="7"/>
      <c r="B336" s="7"/>
      <c r="C336" s="7"/>
      <c r="D336" s="42"/>
      <c r="E336" s="38" t="str">
        <f aca="false">IF($A336="","",ROUND(N(C336)*N(D336),2))</f>
        <v/>
      </c>
      <c r="F336" s="8" t="str">
        <f aca="false">IF($A336="","",IF(COUNTIF(Invoices!$A$6:$A$505,$A336)=0,"Invoice not registered",""))</f>
        <v/>
      </c>
      <c r="G336" s="8" t="str">
        <f aca="false">IF($A336="","",$A336&amp;"|"&amp;COUNTIF($A$6:$A336,$A336))</f>
        <v/>
      </c>
    </row>
    <row r="337" customFormat="false" ht="15" hidden="false" customHeight="false" outlineLevel="0" collapsed="false">
      <c r="A337" s="7"/>
      <c r="B337" s="7"/>
      <c r="C337" s="7"/>
      <c r="D337" s="42"/>
      <c r="E337" s="38" t="str">
        <f aca="false">IF($A337="","",ROUND(N(C337)*N(D337),2))</f>
        <v/>
      </c>
      <c r="F337" s="8" t="str">
        <f aca="false">IF($A337="","",IF(COUNTIF(Invoices!$A$6:$A$505,$A337)=0,"Invoice not registered",""))</f>
        <v/>
      </c>
      <c r="G337" s="8" t="str">
        <f aca="false">IF($A337="","",$A337&amp;"|"&amp;COUNTIF($A$6:$A337,$A337))</f>
        <v/>
      </c>
    </row>
    <row r="338" customFormat="false" ht="15" hidden="false" customHeight="false" outlineLevel="0" collapsed="false">
      <c r="A338" s="7"/>
      <c r="B338" s="7"/>
      <c r="C338" s="7"/>
      <c r="D338" s="42"/>
      <c r="E338" s="38" t="str">
        <f aca="false">IF($A338="","",ROUND(N(C338)*N(D338),2))</f>
        <v/>
      </c>
      <c r="F338" s="8" t="str">
        <f aca="false">IF($A338="","",IF(COUNTIF(Invoices!$A$6:$A$505,$A338)=0,"Invoice not registered",""))</f>
        <v/>
      </c>
      <c r="G338" s="8" t="str">
        <f aca="false">IF($A338="","",$A338&amp;"|"&amp;COUNTIF($A$6:$A338,$A338))</f>
        <v/>
      </c>
    </row>
    <row r="339" customFormat="false" ht="15" hidden="false" customHeight="false" outlineLevel="0" collapsed="false">
      <c r="A339" s="7"/>
      <c r="B339" s="7"/>
      <c r="C339" s="7"/>
      <c r="D339" s="42"/>
      <c r="E339" s="38" t="str">
        <f aca="false">IF($A339="","",ROUND(N(C339)*N(D339),2))</f>
        <v/>
      </c>
      <c r="F339" s="8" t="str">
        <f aca="false">IF($A339="","",IF(COUNTIF(Invoices!$A$6:$A$505,$A339)=0,"Invoice not registered",""))</f>
        <v/>
      </c>
      <c r="G339" s="8" t="str">
        <f aca="false">IF($A339="","",$A339&amp;"|"&amp;COUNTIF($A$6:$A339,$A339))</f>
        <v/>
      </c>
    </row>
    <row r="340" customFormat="false" ht="15" hidden="false" customHeight="false" outlineLevel="0" collapsed="false">
      <c r="A340" s="7"/>
      <c r="B340" s="7"/>
      <c r="C340" s="7"/>
      <c r="D340" s="42"/>
      <c r="E340" s="38" t="str">
        <f aca="false">IF($A340="","",ROUND(N(C340)*N(D340),2))</f>
        <v/>
      </c>
      <c r="F340" s="8" t="str">
        <f aca="false">IF($A340="","",IF(COUNTIF(Invoices!$A$6:$A$505,$A340)=0,"Invoice not registered",""))</f>
        <v/>
      </c>
      <c r="G340" s="8" t="str">
        <f aca="false">IF($A340="","",$A340&amp;"|"&amp;COUNTIF($A$6:$A340,$A340))</f>
        <v/>
      </c>
    </row>
    <row r="341" customFormat="false" ht="15" hidden="false" customHeight="false" outlineLevel="0" collapsed="false">
      <c r="A341" s="7"/>
      <c r="B341" s="7"/>
      <c r="C341" s="7"/>
      <c r="D341" s="42"/>
      <c r="E341" s="38" t="str">
        <f aca="false">IF($A341="","",ROUND(N(C341)*N(D341),2))</f>
        <v/>
      </c>
      <c r="F341" s="8" t="str">
        <f aca="false">IF($A341="","",IF(COUNTIF(Invoices!$A$6:$A$505,$A341)=0,"Invoice not registered",""))</f>
        <v/>
      </c>
      <c r="G341" s="8" t="str">
        <f aca="false">IF($A341="","",$A341&amp;"|"&amp;COUNTIF($A$6:$A341,$A341))</f>
        <v/>
      </c>
    </row>
    <row r="342" customFormat="false" ht="15" hidden="false" customHeight="false" outlineLevel="0" collapsed="false">
      <c r="A342" s="7"/>
      <c r="B342" s="7"/>
      <c r="C342" s="7"/>
      <c r="D342" s="42"/>
      <c r="E342" s="38" t="str">
        <f aca="false">IF($A342="","",ROUND(N(C342)*N(D342),2))</f>
        <v/>
      </c>
      <c r="F342" s="8" t="str">
        <f aca="false">IF($A342="","",IF(COUNTIF(Invoices!$A$6:$A$505,$A342)=0,"Invoice not registered",""))</f>
        <v/>
      </c>
      <c r="G342" s="8" t="str">
        <f aca="false">IF($A342="","",$A342&amp;"|"&amp;COUNTIF($A$6:$A342,$A342))</f>
        <v/>
      </c>
    </row>
    <row r="343" customFormat="false" ht="15" hidden="false" customHeight="false" outlineLevel="0" collapsed="false">
      <c r="A343" s="7"/>
      <c r="B343" s="7"/>
      <c r="C343" s="7"/>
      <c r="D343" s="42"/>
      <c r="E343" s="38" t="str">
        <f aca="false">IF($A343="","",ROUND(N(C343)*N(D343),2))</f>
        <v/>
      </c>
      <c r="F343" s="8" t="str">
        <f aca="false">IF($A343="","",IF(COUNTIF(Invoices!$A$6:$A$505,$A343)=0,"Invoice not registered",""))</f>
        <v/>
      </c>
      <c r="G343" s="8" t="str">
        <f aca="false">IF($A343="","",$A343&amp;"|"&amp;COUNTIF($A$6:$A343,$A343))</f>
        <v/>
      </c>
    </row>
    <row r="344" customFormat="false" ht="15" hidden="false" customHeight="false" outlineLevel="0" collapsed="false">
      <c r="A344" s="7"/>
      <c r="B344" s="7"/>
      <c r="C344" s="7"/>
      <c r="D344" s="42"/>
      <c r="E344" s="38" t="str">
        <f aca="false">IF($A344="","",ROUND(N(C344)*N(D344),2))</f>
        <v/>
      </c>
      <c r="F344" s="8" t="str">
        <f aca="false">IF($A344="","",IF(COUNTIF(Invoices!$A$6:$A$505,$A344)=0,"Invoice not registered",""))</f>
        <v/>
      </c>
      <c r="G344" s="8" t="str">
        <f aca="false">IF($A344="","",$A344&amp;"|"&amp;COUNTIF($A$6:$A344,$A344))</f>
        <v/>
      </c>
    </row>
    <row r="345" customFormat="false" ht="15" hidden="false" customHeight="false" outlineLevel="0" collapsed="false">
      <c r="A345" s="7"/>
      <c r="B345" s="7"/>
      <c r="C345" s="7"/>
      <c r="D345" s="42"/>
      <c r="E345" s="38" t="str">
        <f aca="false">IF($A345="","",ROUND(N(C345)*N(D345),2))</f>
        <v/>
      </c>
      <c r="F345" s="8" t="str">
        <f aca="false">IF($A345="","",IF(COUNTIF(Invoices!$A$6:$A$505,$A345)=0,"Invoice not registered",""))</f>
        <v/>
      </c>
      <c r="G345" s="8" t="str">
        <f aca="false">IF($A345="","",$A345&amp;"|"&amp;COUNTIF($A$6:$A345,$A345))</f>
        <v/>
      </c>
    </row>
    <row r="346" customFormat="false" ht="15" hidden="false" customHeight="false" outlineLevel="0" collapsed="false">
      <c r="A346" s="7"/>
      <c r="B346" s="7"/>
      <c r="C346" s="7"/>
      <c r="D346" s="42"/>
      <c r="E346" s="38" t="str">
        <f aca="false">IF($A346="","",ROUND(N(C346)*N(D346),2))</f>
        <v/>
      </c>
      <c r="F346" s="8" t="str">
        <f aca="false">IF($A346="","",IF(COUNTIF(Invoices!$A$6:$A$505,$A346)=0,"Invoice not registered",""))</f>
        <v/>
      </c>
      <c r="G346" s="8" t="str">
        <f aca="false">IF($A346="","",$A346&amp;"|"&amp;COUNTIF($A$6:$A346,$A346))</f>
        <v/>
      </c>
    </row>
    <row r="347" customFormat="false" ht="15" hidden="false" customHeight="false" outlineLevel="0" collapsed="false">
      <c r="A347" s="7"/>
      <c r="B347" s="7"/>
      <c r="C347" s="7"/>
      <c r="D347" s="42"/>
      <c r="E347" s="38" t="str">
        <f aca="false">IF($A347="","",ROUND(N(C347)*N(D347),2))</f>
        <v/>
      </c>
      <c r="F347" s="8" t="str">
        <f aca="false">IF($A347="","",IF(COUNTIF(Invoices!$A$6:$A$505,$A347)=0,"Invoice not registered",""))</f>
        <v/>
      </c>
      <c r="G347" s="8" t="str">
        <f aca="false">IF($A347="","",$A347&amp;"|"&amp;COUNTIF($A$6:$A347,$A347))</f>
        <v/>
      </c>
    </row>
    <row r="348" customFormat="false" ht="15" hidden="false" customHeight="false" outlineLevel="0" collapsed="false">
      <c r="A348" s="7"/>
      <c r="B348" s="7"/>
      <c r="C348" s="7"/>
      <c r="D348" s="42"/>
      <c r="E348" s="38" t="str">
        <f aca="false">IF($A348="","",ROUND(N(C348)*N(D348),2))</f>
        <v/>
      </c>
      <c r="F348" s="8" t="str">
        <f aca="false">IF($A348="","",IF(COUNTIF(Invoices!$A$6:$A$505,$A348)=0,"Invoice not registered",""))</f>
        <v/>
      </c>
      <c r="G348" s="8" t="str">
        <f aca="false">IF($A348="","",$A348&amp;"|"&amp;COUNTIF($A$6:$A348,$A348))</f>
        <v/>
      </c>
    </row>
    <row r="349" customFormat="false" ht="15" hidden="false" customHeight="false" outlineLevel="0" collapsed="false">
      <c r="A349" s="7"/>
      <c r="B349" s="7"/>
      <c r="C349" s="7"/>
      <c r="D349" s="42"/>
      <c r="E349" s="38" t="str">
        <f aca="false">IF($A349="","",ROUND(N(C349)*N(D349),2))</f>
        <v/>
      </c>
      <c r="F349" s="8" t="str">
        <f aca="false">IF($A349="","",IF(COUNTIF(Invoices!$A$6:$A$505,$A349)=0,"Invoice not registered",""))</f>
        <v/>
      </c>
      <c r="G349" s="8" t="str">
        <f aca="false">IF($A349="","",$A349&amp;"|"&amp;COUNTIF($A$6:$A349,$A349))</f>
        <v/>
      </c>
    </row>
    <row r="350" customFormat="false" ht="15" hidden="false" customHeight="false" outlineLevel="0" collapsed="false">
      <c r="A350" s="7"/>
      <c r="B350" s="7"/>
      <c r="C350" s="7"/>
      <c r="D350" s="42"/>
      <c r="E350" s="38" t="str">
        <f aca="false">IF($A350="","",ROUND(N(C350)*N(D350),2))</f>
        <v/>
      </c>
      <c r="F350" s="8" t="str">
        <f aca="false">IF($A350="","",IF(COUNTIF(Invoices!$A$6:$A$505,$A350)=0,"Invoice not registered",""))</f>
        <v/>
      </c>
      <c r="G350" s="8" t="str">
        <f aca="false">IF($A350="","",$A350&amp;"|"&amp;COUNTIF($A$6:$A350,$A350))</f>
        <v/>
      </c>
    </row>
    <row r="351" customFormat="false" ht="15" hidden="false" customHeight="false" outlineLevel="0" collapsed="false">
      <c r="A351" s="7"/>
      <c r="B351" s="7"/>
      <c r="C351" s="7"/>
      <c r="D351" s="42"/>
      <c r="E351" s="38" t="str">
        <f aca="false">IF($A351="","",ROUND(N(C351)*N(D351),2))</f>
        <v/>
      </c>
      <c r="F351" s="8" t="str">
        <f aca="false">IF($A351="","",IF(COUNTIF(Invoices!$A$6:$A$505,$A351)=0,"Invoice not registered",""))</f>
        <v/>
      </c>
      <c r="G351" s="8" t="str">
        <f aca="false">IF($A351="","",$A351&amp;"|"&amp;COUNTIF($A$6:$A351,$A351))</f>
        <v/>
      </c>
    </row>
    <row r="352" customFormat="false" ht="15" hidden="false" customHeight="false" outlineLevel="0" collapsed="false">
      <c r="A352" s="7"/>
      <c r="B352" s="7"/>
      <c r="C352" s="7"/>
      <c r="D352" s="42"/>
      <c r="E352" s="38" t="str">
        <f aca="false">IF($A352="","",ROUND(N(C352)*N(D352),2))</f>
        <v/>
      </c>
      <c r="F352" s="8" t="str">
        <f aca="false">IF($A352="","",IF(COUNTIF(Invoices!$A$6:$A$505,$A352)=0,"Invoice not registered",""))</f>
        <v/>
      </c>
      <c r="G352" s="8" t="str">
        <f aca="false">IF($A352="","",$A352&amp;"|"&amp;COUNTIF($A$6:$A352,$A352))</f>
        <v/>
      </c>
    </row>
    <row r="353" customFormat="false" ht="15" hidden="false" customHeight="false" outlineLevel="0" collapsed="false">
      <c r="A353" s="7"/>
      <c r="B353" s="7"/>
      <c r="C353" s="7"/>
      <c r="D353" s="42"/>
      <c r="E353" s="38" t="str">
        <f aca="false">IF($A353="","",ROUND(N(C353)*N(D353),2))</f>
        <v/>
      </c>
      <c r="F353" s="8" t="str">
        <f aca="false">IF($A353="","",IF(COUNTIF(Invoices!$A$6:$A$505,$A353)=0,"Invoice not registered",""))</f>
        <v/>
      </c>
      <c r="G353" s="8" t="str">
        <f aca="false">IF($A353="","",$A353&amp;"|"&amp;COUNTIF($A$6:$A353,$A353))</f>
        <v/>
      </c>
    </row>
    <row r="354" customFormat="false" ht="15" hidden="false" customHeight="false" outlineLevel="0" collapsed="false">
      <c r="A354" s="7"/>
      <c r="B354" s="7"/>
      <c r="C354" s="7"/>
      <c r="D354" s="42"/>
      <c r="E354" s="38" t="str">
        <f aca="false">IF($A354="","",ROUND(N(C354)*N(D354),2))</f>
        <v/>
      </c>
      <c r="F354" s="8" t="str">
        <f aca="false">IF($A354="","",IF(COUNTIF(Invoices!$A$6:$A$505,$A354)=0,"Invoice not registered",""))</f>
        <v/>
      </c>
      <c r="G354" s="8" t="str">
        <f aca="false">IF($A354="","",$A354&amp;"|"&amp;COUNTIF($A$6:$A354,$A354))</f>
        <v/>
      </c>
    </row>
    <row r="355" customFormat="false" ht="15" hidden="false" customHeight="false" outlineLevel="0" collapsed="false">
      <c r="A355" s="7"/>
      <c r="B355" s="7"/>
      <c r="C355" s="7"/>
      <c r="D355" s="42"/>
      <c r="E355" s="38" t="str">
        <f aca="false">IF($A355="","",ROUND(N(C355)*N(D355),2))</f>
        <v/>
      </c>
      <c r="F355" s="8" t="str">
        <f aca="false">IF($A355="","",IF(COUNTIF(Invoices!$A$6:$A$505,$A355)=0,"Invoice not registered",""))</f>
        <v/>
      </c>
      <c r="G355" s="8" t="str">
        <f aca="false">IF($A355="","",$A355&amp;"|"&amp;COUNTIF($A$6:$A355,$A355))</f>
        <v/>
      </c>
    </row>
    <row r="356" customFormat="false" ht="15" hidden="false" customHeight="false" outlineLevel="0" collapsed="false">
      <c r="A356" s="7"/>
      <c r="B356" s="7"/>
      <c r="C356" s="7"/>
      <c r="D356" s="42"/>
      <c r="E356" s="38" t="str">
        <f aca="false">IF($A356="","",ROUND(N(C356)*N(D356),2))</f>
        <v/>
      </c>
      <c r="F356" s="8" t="str">
        <f aca="false">IF($A356="","",IF(COUNTIF(Invoices!$A$6:$A$505,$A356)=0,"Invoice not registered",""))</f>
        <v/>
      </c>
      <c r="G356" s="8" t="str">
        <f aca="false">IF($A356="","",$A356&amp;"|"&amp;COUNTIF($A$6:$A356,$A356))</f>
        <v/>
      </c>
    </row>
    <row r="357" customFormat="false" ht="15" hidden="false" customHeight="false" outlineLevel="0" collapsed="false">
      <c r="A357" s="7"/>
      <c r="B357" s="7"/>
      <c r="C357" s="7"/>
      <c r="D357" s="42"/>
      <c r="E357" s="38" t="str">
        <f aca="false">IF($A357="","",ROUND(N(C357)*N(D357),2))</f>
        <v/>
      </c>
      <c r="F357" s="8" t="str">
        <f aca="false">IF($A357="","",IF(COUNTIF(Invoices!$A$6:$A$505,$A357)=0,"Invoice not registered",""))</f>
        <v/>
      </c>
      <c r="G357" s="8" t="str">
        <f aca="false">IF($A357="","",$A357&amp;"|"&amp;COUNTIF($A$6:$A357,$A357))</f>
        <v/>
      </c>
    </row>
    <row r="358" customFormat="false" ht="15" hidden="false" customHeight="false" outlineLevel="0" collapsed="false">
      <c r="A358" s="7"/>
      <c r="B358" s="7"/>
      <c r="C358" s="7"/>
      <c r="D358" s="42"/>
      <c r="E358" s="38" t="str">
        <f aca="false">IF($A358="","",ROUND(N(C358)*N(D358),2))</f>
        <v/>
      </c>
      <c r="F358" s="8" t="str">
        <f aca="false">IF($A358="","",IF(COUNTIF(Invoices!$A$6:$A$505,$A358)=0,"Invoice not registered",""))</f>
        <v/>
      </c>
      <c r="G358" s="8" t="str">
        <f aca="false">IF($A358="","",$A358&amp;"|"&amp;COUNTIF($A$6:$A358,$A358))</f>
        <v/>
      </c>
    </row>
    <row r="359" customFormat="false" ht="15" hidden="false" customHeight="false" outlineLevel="0" collapsed="false">
      <c r="A359" s="7"/>
      <c r="B359" s="7"/>
      <c r="C359" s="7"/>
      <c r="D359" s="42"/>
      <c r="E359" s="38" t="str">
        <f aca="false">IF($A359="","",ROUND(N(C359)*N(D359),2))</f>
        <v/>
      </c>
      <c r="F359" s="8" t="str">
        <f aca="false">IF($A359="","",IF(COUNTIF(Invoices!$A$6:$A$505,$A359)=0,"Invoice not registered",""))</f>
        <v/>
      </c>
      <c r="G359" s="8" t="str">
        <f aca="false">IF($A359="","",$A359&amp;"|"&amp;COUNTIF($A$6:$A359,$A359))</f>
        <v/>
      </c>
    </row>
    <row r="360" customFormat="false" ht="15" hidden="false" customHeight="false" outlineLevel="0" collapsed="false">
      <c r="A360" s="7"/>
      <c r="B360" s="7"/>
      <c r="C360" s="7"/>
      <c r="D360" s="42"/>
      <c r="E360" s="38" t="str">
        <f aca="false">IF($A360="","",ROUND(N(C360)*N(D360),2))</f>
        <v/>
      </c>
      <c r="F360" s="8" t="str">
        <f aca="false">IF($A360="","",IF(COUNTIF(Invoices!$A$6:$A$505,$A360)=0,"Invoice not registered",""))</f>
        <v/>
      </c>
      <c r="G360" s="8" t="str">
        <f aca="false">IF($A360="","",$A360&amp;"|"&amp;COUNTIF($A$6:$A360,$A360))</f>
        <v/>
      </c>
    </row>
    <row r="361" customFormat="false" ht="15" hidden="false" customHeight="false" outlineLevel="0" collapsed="false">
      <c r="A361" s="7"/>
      <c r="B361" s="7"/>
      <c r="C361" s="7"/>
      <c r="D361" s="42"/>
      <c r="E361" s="38" t="str">
        <f aca="false">IF($A361="","",ROUND(N(C361)*N(D361),2))</f>
        <v/>
      </c>
      <c r="F361" s="8" t="str">
        <f aca="false">IF($A361="","",IF(COUNTIF(Invoices!$A$6:$A$505,$A361)=0,"Invoice not registered",""))</f>
        <v/>
      </c>
      <c r="G361" s="8" t="str">
        <f aca="false">IF($A361="","",$A361&amp;"|"&amp;COUNTIF($A$6:$A361,$A361))</f>
        <v/>
      </c>
    </row>
    <row r="362" customFormat="false" ht="15" hidden="false" customHeight="false" outlineLevel="0" collapsed="false">
      <c r="A362" s="7"/>
      <c r="B362" s="7"/>
      <c r="C362" s="7"/>
      <c r="D362" s="42"/>
      <c r="E362" s="38" t="str">
        <f aca="false">IF($A362="","",ROUND(N(C362)*N(D362),2))</f>
        <v/>
      </c>
      <c r="F362" s="8" t="str">
        <f aca="false">IF($A362="","",IF(COUNTIF(Invoices!$A$6:$A$505,$A362)=0,"Invoice not registered",""))</f>
        <v/>
      </c>
      <c r="G362" s="8" t="str">
        <f aca="false">IF($A362="","",$A362&amp;"|"&amp;COUNTIF($A$6:$A362,$A362))</f>
        <v/>
      </c>
    </row>
    <row r="363" customFormat="false" ht="15" hidden="false" customHeight="false" outlineLevel="0" collapsed="false">
      <c r="A363" s="7"/>
      <c r="B363" s="7"/>
      <c r="C363" s="7"/>
      <c r="D363" s="42"/>
      <c r="E363" s="38" t="str">
        <f aca="false">IF($A363="","",ROUND(N(C363)*N(D363),2))</f>
        <v/>
      </c>
      <c r="F363" s="8" t="str">
        <f aca="false">IF($A363="","",IF(COUNTIF(Invoices!$A$6:$A$505,$A363)=0,"Invoice not registered",""))</f>
        <v/>
      </c>
      <c r="G363" s="8" t="str">
        <f aca="false">IF($A363="","",$A363&amp;"|"&amp;COUNTIF($A$6:$A363,$A363))</f>
        <v/>
      </c>
    </row>
    <row r="364" customFormat="false" ht="15" hidden="false" customHeight="false" outlineLevel="0" collapsed="false">
      <c r="A364" s="7"/>
      <c r="B364" s="7"/>
      <c r="C364" s="7"/>
      <c r="D364" s="42"/>
      <c r="E364" s="38" t="str">
        <f aca="false">IF($A364="","",ROUND(N(C364)*N(D364),2))</f>
        <v/>
      </c>
      <c r="F364" s="8" t="str">
        <f aca="false">IF($A364="","",IF(COUNTIF(Invoices!$A$6:$A$505,$A364)=0,"Invoice not registered",""))</f>
        <v/>
      </c>
      <c r="G364" s="8" t="str">
        <f aca="false">IF($A364="","",$A364&amp;"|"&amp;COUNTIF($A$6:$A364,$A364))</f>
        <v/>
      </c>
    </row>
    <row r="365" customFormat="false" ht="15" hidden="false" customHeight="false" outlineLevel="0" collapsed="false">
      <c r="A365" s="7"/>
      <c r="B365" s="7"/>
      <c r="C365" s="7"/>
      <c r="D365" s="42"/>
      <c r="E365" s="38" t="str">
        <f aca="false">IF($A365="","",ROUND(N(C365)*N(D365),2))</f>
        <v/>
      </c>
      <c r="F365" s="8" t="str">
        <f aca="false">IF($A365="","",IF(COUNTIF(Invoices!$A$6:$A$505,$A365)=0,"Invoice not registered",""))</f>
        <v/>
      </c>
      <c r="G365" s="8" t="str">
        <f aca="false">IF($A365="","",$A365&amp;"|"&amp;COUNTIF($A$6:$A365,$A365))</f>
        <v/>
      </c>
    </row>
    <row r="366" customFormat="false" ht="15" hidden="false" customHeight="false" outlineLevel="0" collapsed="false">
      <c r="A366" s="7"/>
      <c r="B366" s="7"/>
      <c r="C366" s="7"/>
      <c r="D366" s="42"/>
      <c r="E366" s="38" t="str">
        <f aca="false">IF($A366="","",ROUND(N(C366)*N(D366),2))</f>
        <v/>
      </c>
      <c r="F366" s="8" t="str">
        <f aca="false">IF($A366="","",IF(COUNTIF(Invoices!$A$6:$A$505,$A366)=0,"Invoice not registered",""))</f>
        <v/>
      </c>
      <c r="G366" s="8" t="str">
        <f aca="false">IF($A366="","",$A366&amp;"|"&amp;COUNTIF($A$6:$A366,$A366))</f>
        <v/>
      </c>
    </row>
    <row r="367" customFormat="false" ht="15" hidden="false" customHeight="false" outlineLevel="0" collapsed="false">
      <c r="A367" s="7"/>
      <c r="B367" s="7"/>
      <c r="C367" s="7"/>
      <c r="D367" s="42"/>
      <c r="E367" s="38" t="str">
        <f aca="false">IF($A367="","",ROUND(N(C367)*N(D367),2))</f>
        <v/>
      </c>
      <c r="F367" s="8" t="str">
        <f aca="false">IF($A367="","",IF(COUNTIF(Invoices!$A$6:$A$505,$A367)=0,"Invoice not registered",""))</f>
        <v/>
      </c>
      <c r="G367" s="8" t="str">
        <f aca="false">IF($A367="","",$A367&amp;"|"&amp;COUNTIF($A$6:$A367,$A367))</f>
        <v/>
      </c>
    </row>
    <row r="368" customFormat="false" ht="15" hidden="false" customHeight="false" outlineLevel="0" collapsed="false">
      <c r="A368" s="7"/>
      <c r="B368" s="7"/>
      <c r="C368" s="7"/>
      <c r="D368" s="42"/>
      <c r="E368" s="38" t="str">
        <f aca="false">IF($A368="","",ROUND(N(C368)*N(D368),2))</f>
        <v/>
      </c>
      <c r="F368" s="8" t="str">
        <f aca="false">IF($A368="","",IF(COUNTIF(Invoices!$A$6:$A$505,$A368)=0,"Invoice not registered",""))</f>
        <v/>
      </c>
      <c r="G368" s="8" t="str">
        <f aca="false">IF($A368="","",$A368&amp;"|"&amp;COUNTIF($A$6:$A368,$A368))</f>
        <v/>
      </c>
    </row>
    <row r="369" customFormat="false" ht="15" hidden="false" customHeight="false" outlineLevel="0" collapsed="false">
      <c r="A369" s="7"/>
      <c r="B369" s="7"/>
      <c r="C369" s="7"/>
      <c r="D369" s="42"/>
      <c r="E369" s="38" t="str">
        <f aca="false">IF($A369="","",ROUND(N(C369)*N(D369),2))</f>
        <v/>
      </c>
      <c r="F369" s="8" t="str">
        <f aca="false">IF($A369="","",IF(COUNTIF(Invoices!$A$6:$A$505,$A369)=0,"Invoice not registered",""))</f>
        <v/>
      </c>
      <c r="G369" s="8" t="str">
        <f aca="false">IF($A369="","",$A369&amp;"|"&amp;COUNTIF($A$6:$A369,$A369))</f>
        <v/>
      </c>
    </row>
    <row r="370" customFormat="false" ht="15" hidden="false" customHeight="false" outlineLevel="0" collapsed="false">
      <c r="A370" s="7"/>
      <c r="B370" s="7"/>
      <c r="C370" s="7"/>
      <c r="D370" s="42"/>
      <c r="E370" s="38" t="str">
        <f aca="false">IF($A370="","",ROUND(N(C370)*N(D370),2))</f>
        <v/>
      </c>
      <c r="F370" s="8" t="str">
        <f aca="false">IF($A370="","",IF(COUNTIF(Invoices!$A$6:$A$505,$A370)=0,"Invoice not registered",""))</f>
        <v/>
      </c>
      <c r="G370" s="8" t="str">
        <f aca="false">IF($A370="","",$A370&amp;"|"&amp;COUNTIF($A$6:$A370,$A370))</f>
        <v/>
      </c>
    </row>
    <row r="371" customFormat="false" ht="15" hidden="false" customHeight="false" outlineLevel="0" collapsed="false">
      <c r="A371" s="7"/>
      <c r="B371" s="7"/>
      <c r="C371" s="7"/>
      <c r="D371" s="42"/>
      <c r="E371" s="38" t="str">
        <f aca="false">IF($A371="","",ROUND(N(C371)*N(D371),2))</f>
        <v/>
      </c>
      <c r="F371" s="8" t="str">
        <f aca="false">IF($A371="","",IF(COUNTIF(Invoices!$A$6:$A$505,$A371)=0,"Invoice not registered",""))</f>
        <v/>
      </c>
      <c r="G371" s="8" t="str">
        <f aca="false">IF($A371="","",$A371&amp;"|"&amp;COUNTIF($A$6:$A371,$A371))</f>
        <v/>
      </c>
    </row>
    <row r="372" customFormat="false" ht="15" hidden="false" customHeight="false" outlineLevel="0" collapsed="false">
      <c r="A372" s="7"/>
      <c r="B372" s="7"/>
      <c r="C372" s="7"/>
      <c r="D372" s="42"/>
      <c r="E372" s="38" t="str">
        <f aca="false">IF($A372="","",ROUND(N(C372)*N(D372),2))</f>
        <v/>
      </c>
      <c r="F372" s="8" t="str">
        <f aca="false">IF($A372="","",IF(COUNTIF(Invoices!$A$6:$A$505,$A372)=0,"Invoice not registered",""))</f>
        <v/>
      </c>
      <c r="G372" s="8" t="str">
        <f aca="false">IF($A372="","",$A372&amp;"|"&amp;COUNTIF($A$6:$A372,$A372))</f>
        <v/>
      </c>
    </row>
    <row r="373" customFormat="false" ht="15" hidden="false" customHeight="false" outlineLevel="0" collapsed="false">
      <c r="A373" s="7"/>
      <c r="B373" s="7"/>
      <c r="C373" s="7"/>
      <c r="D373" s="42"/>
      <c r="E373" s="38" t="str">
        <f aca="false">IF($A373="","",ROUND(N(C373)*N(D373),2))</f>
        <v/>
      </c>
      <c r="F373" s="8" t="str">
        <f aca="false">IF($A373="","",IF(COUNTIF(Invoices!$A$6:$A$505,$A373)=0,"Invoice not registered",""))</f>
        <v/>
      </c>
      <c r="G373" s="8" t="str">
        <f aca="false">IF($A373="","",$A373&amp;"|"&amp;COUNTIF($A$6:$A373,$A373))</f>
        <v/>
      </c>
    </row>
    <row r="374" customFormat="false" ht="15" hidden="false" customHeight="false" outlineLevel="0" collapsed="false">
      <c r="A374" s="7"/>
      <c r="B374" s="7"/>
      <c r="C374" s="7"/>
      <c r="D374" s="42"/>
      <c r="E374" s="38" t="str">
        <f aca="false">IF($A374="","",ROUND(N(C374)*N(D374),2))</f>
        <v/>
      </c>
      <c r="F374" s="8" t="str">
        <f aca="false">IF($A374="","",IF(COUNTIF(Invoices!$A$6:$A$505,$A374)=0,"Invoice not registered",""))</f>
        <v/>
      </c>
      <c r="G374" s="8" t="str">
        <f aca="false">IF($A374="","",$A374&amp;"|"&amp;COUNTIF($A$6:$A374,$A374))</f>
        <v/>
      </c>
    </row>
    <row r="375" customFormat="false" ht="15" hidden="false" customHeight="false" outlineLevel="0" collapsed="false">
      <c r="A375" s="7"/>
      <c r="B375" s="7"/>
      <c r="C375" s="7"/>
      <c r="D375" s="42"/>
      <c r="E375" s="38" t="str">
        <f aca="false">IF($A375="","",ROUND(N(C375)*N(D375),2))</f>
        <v/>
      </c>
      <c r="F375" s="8" t="str">
        <f aca="false">IF($A375="","",IF(COUNTIF(Invoices!$A$6:$A$505,$A375)=0,"Invoice not registered",""))</f>
        <v/>
      </c>
      <c r="G375" s="8" t="str">
        <f aca="false">IF($A375="","",$A375&amp;"|"&amp;COUNTIF($A$6:$A375,$A375))</f>
        <v/>
      </c>
    </row>
    <row r="376" customFormat="false" ht="15" hidden="false" customHeight="false" outlineLevel="0" collapsed="false">
      <c r="A376" s="7"/>
      <c r="B376" s="7"/>
      <c r="C376" s="7"/>
      <c r="D376" s="42"/>
      <c r="E376" s="38" t="str">
        <f aca="false">IF($A376="","",ROUND(N(C376)*N(D376),2))</f>
        <v/>
      </c>
      <c r="F376" s="8" t="str">
        <f aca="false">IF($A376="","",IF(COUNTIF(Invoices!$A$6:$A$505,$A376)=0,"Invoice not registered",""))</f>
        <v/>
      </c>
      <c r="G376" s="8" t="str">
        <f aca="false">IF($A376="","",$A376&amp;"|"&amp;COUNTIF($A$6:$A376,$A376))</f>
        <v/>
      </c>
    </row>
    <row r="377" customFormat="false" ht="15" hidden="false" customHeight="false" outlineLevel="0" collapsed="false">
      <c r="A377" s="7"/>
      <c r="B377" s="7"/>
      <c r="C377" s="7"/>
      <c r="D377" s="42"/>
      <c r="E377" s="38" t="str">
        <f aca="false">IF($A377="","",ROUND(N(C377)*N(D377),2))</f>
        <v/>
      </c>
      <c r="F377" s="8" t="str">
        <f aca="false">IF($A377="","",IF(COUNTIF(Invoices!$A$6:$A$505,$A377)=0,"Invoice not registered",""))</f>
        <v/>
      </c>
      <c r="G377" s="8" t="str">
        <f aca="false">IF($A377="","",$A377&amp;"|"&amp;COUNTIF($A$6:$A377,$A377))</f>
        <v/>
      </c>
    </row>
    <row r="378" customFormat="false" ht="15" hidden="false" customHeight="false" outlineLevel="0" collapsed="false">
      <c r="A378" s="7"/>
      <c r="B378" s="7"/>
      <c r="C378" s="7"/>
      <c r="D378" s="42"/>
      <c r="E378" s="38" t="str">
        <f aca="false">IF($A378="","",ROUND(N(C378)*N(D378),2))</f>
        <v/>
      </c>
      <c r="F378" s="8" t="str">
        <f aca="false">IF($A378="","",IF(COUNTIF(Invoices!$A$6:$A$505,$A378)=0,"Invoice not registered",""))</f>
        <v/>
      </c>
      <c r="G378" s="8" t="str">
        <f aca="false">IF($A378="","",$A378&amp;"|"&amp;COUNTIF($A$6:$A378,$A378))</f>
        <v/>
      </c>
    </row>
    <row r="379" customFormat="false" ht="15" hidden="false" customHeight="false" outlineLevel="0" collapsed="false">
      <c r="A379" s="7"/>
      <c r="B379" s="7"/>
      <c r="C379" s="7"/>
      <c r="D379" s="42"/>
      <c r="E379" s="38" t="str">
        <f aca="false">IF($A379="","",ROUND(N(C379)*N(D379),2))</f>
        <v/>
      </c>
      <c r="F379" s="8" t="str">
        <f aca="false">IF($A379="","",IF(COUNTIF(Invoices!$A$6:$A$505,$A379)=0,"Invoice not registered",""))</f>
        <v/>
      </c>
      <c r="G379" s="8" t="str">
        <f aca="false">IF($A379="","",$A379&amp;"|"&amp;COUNTIF($A$6:$A379,$A379))</f>
        <v/>
      </c>
    </row>
    <row r="380" customFormat="false" ht="15" hidden="false" customHeight="false" outlineLevel="0" collapsed="false">
      <c r="A380" s="7"/>
      <c r="B380" s="7"/>
      <c r="C380" s="7"/>
      <c r="D380" s="42"/>
      <c r="E380" s="38" t="str">
        <f aca="false">IF($A380="","",ROUND(N(C380)*N(D380),2))</f>
        <v/>
      </c>
      <c r="F380" s="8" t="str">
        <f aca="false">IF($A380="","",IF(COUNTIF(Invoices!$A$6:$A$505,$A380)=0,"Invoice not registered",""))</f>
        <v/>
      </c>
      <c r="G380" s="8" t="str">
        <f aca="false">IF($A380="","",$A380&amp;"|"&amp;COUNTIF($A$6:$A380,$A380))</f>
        <v/>
      </c>
    </row>
    <row r="381" customFormat="false" ht="15" hidden="false" customHeight="false" outlineLevel="0" collapsed="false">
      <c r="A381" s="7"/>
      <c r="B381" s="7"/>
      <c r="C381" s="7"/>
      <c r="D381" s="42"/>
      <c r="E381" s="38" t="str">
        <f aca="false">IF($A381="","",ROUND(N(C381)*N(D381),2))</f>
        <v/>
      </c>
      <c r="F381" s="8" t="str">
        <f aca="false">IF($A381="","",IF(COUNTIF(Invoices!$A$6:$A$505,$A381)=0,"Invoice not registered",""))</f>
        <v/>
      </c>
      <c r="G381" s="8" t="str">
        <f aca="false">IF($A381="","",$A381&amp;"|"&amp;COUNTIF($A$6:$A381,$A381))</f>
        <v/>
      </c>
    </row>
    <row r="382" customFormat="false" ht="15" hidden="false" customHeight="false" outlineLevel="0" collapsed="false">
      <c r="A382" s="7"/>
      <c r="B382" s="7"/>
      <c r="C382" s="7"/>
      <c r="D382" s="42"/>
      <c r="E382" s="38" t="str">
        <f aca="false">IF($A382="","",ROUND(N(C382)*N(D382),2))</f>
        <v/>
      </c>
      <c r="F382" s="8" t="str">
        <f aca="false">IF($A382="","",IF(COUNTIF(Invoices!$A$6:$A$505,$A382)=0,"Invoice not registered",""))</f>
        <v/>
      </c>
      <c r="G382" s="8" t="str">
        <f aca="false">IF($A382="","",$A382&amp;"|"&amp;COUNTIF($A$6:$A382,$A382))</f>
        <v/>
      </c>
    </row>
    <row r="383" customFormat="false" ht="15" hidden="false" customHeight="false" outlineLevel="0" collapsed="false">
      <c r="A383" s="7"/>
      <c r="B383" s="7"/>
      <c r="C383" s="7"/>
      <c r="D383" s="42"/>
      <c r="E383" s="38" t="str">
        <f aca="false">IF($A383="","",ROUND(N(C383)*N(D383),2))</f>
        <v/>
      </c>
      <c r="F383" s="8" t="str">
        <f aca="false">IF($A383="","",IF(COUNTIF(Invoices!$A$6:$A$505,$A383)=0,"Invoice not registered",""))</f>
        <v/>
      </c>
      <c r="G383" s="8" t="str">
        <f aca="false">IF($A383="","",$A383&amp;"|"&amp;COUNTIF($A$6:$A383,$A383))</f>
        <v/>
      </c>
    </row>
    <row r="384" customFormat="false" ht="15" hidden="false" customHeight="false" outlineLevel="0" collapsed="false">
      <c r="A384" s="7"/>
      <c r="B384" s="7"/>
      <c r="C384" s="7"/>
      <c r="D384" s="42"/>
      <c r="E384" s="38" t="str">
        <f aca="false">IF($A384="","",ROUND(N(C384)*N(D384),2))</f>
        <v/>
      </c>
      <c r="F384" s="8" t="str">
        <f aca="false">IF($A384="","",IF(COUNTIF(Invoices!$A$6:$A$505,$A384)=0,"Invoice not registered",""))</f>
        <v/>
      </c>
      <c r="G384" s="8" t="str">
        <f aca="false">IF($A384="","",$A384&amp;"|"&amp;COUNTIF($A$6:$A384,$A384))</f>
        <v/>
      </c>
    </row>
    <row r="385" customFormat="false" ht="15" hidden="false" customHeight="false" outlineLevel="0" collapsed="false">
      <c r="A385" s="7"/>
      <c r="B385" s="7"/>
      <c r="C385" s="7"/>
      <c r="D385" s="42"/>
      <c r="E385" s="38" t="str">
        <f aca="false">IF($A385="","",ROUND(N(C385)*N(D385),2))</f>
        <v/>
      </c>
      <c r="F385" s="8" t="str">
        <f aca="false">IF($A385="","",IF(COUNTIF(Invoices!$A$6:$A$505,$A385)=0,"Invoice not registered",""))</f>
        <v/>
      </c>
      <c r="G385" s="8" t="str">
        <f aca="false">IF($A385="","",$A385&amp;"|"&amp;COUNTIF($A$6:$A385,$A385))</f>
        <v/>
      </c>
    </row>
    <row r="386" customFormat="false" ht="15" hidden="false" customHeight="false" outlineLevel="0" collapsed="false">
      <c r="A386" s="7"/>
      <c r="B386" s="7"/>
      <c r="C386" s="7"/>
      <c r="D386" s="42"/>
      <c r="E386" s="38" t="str">
        <f aca="false">IF($A386="","",ROUND(N(C386)*N(D386),2))</f>
        <v/>
      </c>
      <c r="F386" s="8" t="str">
        <f aca="false">IF($A386="","",IF(COUNTIF(Invoices!$A$6:$A$505,$A386)=0,"Invoice not registered",""))</f>
        <v/>
      </c>
      <c r="G386" s="8" t="str">
        <f aca="false">IF($A386="","",$A386&amp;"|"&amp;COUNTIF($A$6:$A386,$A386))</f>
        <v/>
      </c>
    </row>
    <row r="387" customFormat="false" ht="15" hidden="false" customHeight="false" outlineLevel="0" collapsed="false">
      <c r="A387" s="7"/>
      <c r="B387" s="7"/>
      <c r="C387" s="7"/>
      <c r="D387" s="42"/>
      <c r="E387" s="38" t="str">
        <f aca="false">IF($A387="","",ROUND(N(C387)*N(D387),2))</f>
        <v/>
      </c>
      <c r="F387" s="8" t="str">
        <f aca="false">IF($A387="","",IF(COUNTIF(Invoices!$A$6:$A$505,$A387)=0,"Invoice not registered",""))</f>
        <v/>
      </c>
      <c r="G387" s="8" t="str">
        <f aca="false">IF($A387="","",$A387&amp;"|"&amp;COUNTIF($A$6:$A387,$A387))</f>
        <v/>
      </c>
    </row>
    <row r="388" customFormat="false" ht="15" hidden="false" customHeight="false" outlineLevel="0" collapsed="false">
      <c r="A388" s="7"/>
      <c r="B388" s="7"/>
      <c r="C388" s="7"/>
      <c r="D388" s="42"/>
      <c r="E388" s="38" t="str">
        <f aca="false">IF($A388="","",ROUND(N(C388)*N(D388),2))</f>
        <v/>
      </c>
      <c r="F388" s="8" t="str">
        <f aca="false">IF($A388="","",IF(COUNTIF(Invoices!$A$6:$A$505,$A388)=0,"Invoice not registered",""))</f>
        <v/>
      </c>
      <c r="G388" s="8" t="str">
        <f aca="false">IF($A388="","",$A388&amp;"|"&amp;COUNTIF($A$6:$A388,$A388))</f>
        <v/>
      </c>
    </row>
    <row r="389" customFormat="false" ht="15" hidden="false" customHeight="false" outlineLevel="0" collapsed="false">
      <c r="A389" s="7"/>
      <c r="B389" s="7"/>
      <c r="C389" s="7"/>
      <c r="D389" s="42"/>
      <c r="E389" s="38" t="str">
        <f aca="false">IF($A389="","",ROUND(N(C389)*N(D389),2))</f>
        <v/>
      </c>
      <c r="F389" s="8" t="str">
        <f aca="false">IF($A389="","",IF(COUNTIF(Invoices!$A$6:$A$505,$A389)=0,"Invoice not registered",""))</f>
        <v/>
      </c>
      <c r="G389" s="8" t="str">
        <f aca="false">IF($A389="","",$A389&amp;"|"&amp;COUNTIF($A$6:$A389,$A389))</f>
        <v/>
      </c>
    </row>
    <row r="390" customFormat="false" ht="15" hidden="false" customHeight="false" outlineLevel="0" collapsed="false">
      <c r="A390" s="7"/>
      <c r="B390" s="7"/>
      <c r="C390" s="7"/>
      <c r="D390" s="42"/>
      <c r="E390" s="38" t="str">
        <f aca="false">IF($A390="","",ROUND(N(C390)*N(D390),2))</f>
        <v/>
      </c>
      <c r="F390" s="8" t="str">
        <f aca="false">IF($A390="","",IF(COUNTIF(Invoices!$A$6:$A$505,$A390)=0,"Invoice not registered",""))</f>
        <v/>
      </c>
      <c r="G390" s="8" t="str">
        <f aca="false">IF($A390="","",$A390&amp;"|"&amp;COUNTIF($A$6:$A390,$A390))</f>
        <v/>
      </c>
    </row>
    <row r="391" customFormat="false" ht="15" hidden="false" customHeight="false" outlineLevel="0" collapsed="false">
      <c r="A391" s="7"/>
      <c r="B391" s="7"/>
      <c r="C391" s="7"/>
      <c r="D391" s="42"/>
      <c r="E391" s="38" t="str">
        <f aca="false">IF($A391="","",ROUND(N(C391)*N(D391),2))</f>
        <v/>
      </c>
      <c r="F391" s="8" t="str">
        <f aca="false">IF($A391="","",IF(COUNTIF(Invoices!$A$6:$A$505,$A391)=0,"Invoice not registered",""))</f>
        <v/>
      </c>
      <c r="G391" s="8" t="str">
        <f aca="false">IF($A391="","",$A391&amp;"|"&amp;COUNTIF($A$6:$A391,$A391))</f>
        <v/>
      </c>
    </row>
    <row r="392" customFormat="false" ht="15" hidden="false" customHeight="false" outlineLevel="0" collapsed="false">
      <c r="A392" s="7"/>
      <c r="B392" s="7"/>
      <c r="C392" s="7"/>
      <c r="D392" s="42"/>
      <c r="E392" s="38" t="str">
        <f aca="false">IF($A392="","",ROUND(N(C392)*N(D392),2))</f>
        <v/>
      </c>
      <c r="F392" s="8" t="str">
        <f aca="false">IF($A392="","",IF(COUNTIF(Invoices!$A$6:$A$505,$A392)=0,"Invoice not registered",""))</f>
        <v/>
      </c>
      <c r="G392" s="8" t="str">
        <f aca="false">IF($A392="","",$A392&amp;"|"&amp;COUNTIF($A$6:$A392,$A392))</f>
        <v/>
      </c>
    </row>
    <row r="393" customFormat="false" ht="15" hidden="false" customHeight="false" outlineLevel="0" collapsed="false">
      <c r="A393" s="7"/>
      <c r="B393" s="7"/>
      <c r="C393" s="7"/>
      <c r="D393" s="42"/>
      <c r="E393" s="38" t="str">
        <f aca="false">IF($A393="","",ROUND(N(C393)*N(D393),2))</f>
        <v/>
      </c>
      <c r="F393" s="8" t="str">
        <f aca="false">IF($A393="","",IF(COUNTIF(Invoices!$A$6:$A$505,$A393)=0,"Invoice not registered",""))</f>
        <v/>
      </c>
      <c r="G393" s="8" t="str">
        <f aca="false">IF($A393="","",$A393&amp;"|"&amp;COUNTIF($A$6:$A393,$A393))</f>
        <v/>
      </c>
    </row>
    <row r="394" customFormat="false" ht="15" hidden="false" customHeight="false" outlineLevel="0" collapsed="false">
      <c r="A394" s="7"/>
      <c r="B394" s="7"/>
      <c r="C394" s="7"/>
      <c r="D394" s="42"/>
      <c r="E394" s="38" t="str">
        <f aca="false">IF($A394="","",ROUND(N(C394)*N(D394),2))</f>
        <v/>
      </c>
      <c r="F394" s="8" t="str">
        <f aca="false">IF($A394="","",IF(COUNTIF(Invoices!$A$6:$A$505,$A394)=0,"Invoice not registered",""))</f>
        <v/>
      </c>
      <c r="G394" s="8" t="str">
        <f aca="false">IF($A394="","",$A394&amp;"|"&amp;COUNTIF($A$6:$A394,$A394))</f>
        <v/>
      </c>
    </row>
    <row r="395" customFormat="false" ht="15" hidden="false" customHeight="false" outlineLevel="0" collapsed="false">
      <c r="A395" s="7"/>
      <c r="B395" s="7"/>
      <c r="C395" s="7"/>
      <c r="D395" s="42"/>
      <c r="E395" s="38" t="str">
        <f aca="false">IF($A395="","",ROUND(N(C395)*N(D395),2))</f>
        <v/>
      </c>
      <c r="F395" s="8" t="str">
        <f aca="false">IF($A395="","",IF(COUNTIF(Invoices!$A$6:$A$505,$A395)=0,"Invoice not registered",""))</f>
        <v/>
      </c>
      <c r="G395" s="8" t="str">
        <f aca="false">IF($A395="","",$A395&amp;"|"&amp;COUNTIF($A$6:$A395,$A395))</f>
        <v/>
      </c>
    </row>
    <row r="396" customFormat="false" ht="15" hidden="false" customHeight="false" outlineLevel="0" collapsed="false">
      <c r="A396" s="7"/>
      <c r="B396" s="7"/>
      <c r="C396" s="7"/>
      <c r="D396" s="42"/>
      <c r="E396" s="38" t="str">
        <f aca="false">IF($A396="","",ROUND(N(C396)*N(D396),2))</f>
        <v/>
      </c>
      <c r="F396" s="8" t="str">
        <f aca="false">IF($A396="","",IF(COUNTIF(Invoices!$A$6:$A$505,$A396)=0,"Invoice not registered",""))</f>
        <v/>
      </c>
      <c r="G396" s="8" t="str">
        <f aca="false">IF($A396="","",$A396&amp;"|"&amp;COUNTIF($A$6:$A396,$A396))</f>
        <v/>
      </c>
    </row>
    <row r="397" customFormat="false" ht="15" hidden="false" customHeight="false" outlineLevel="0" collapsed="false">
      <c r="A397" s="7"/>
      <c r="B397" s="7"/>
      <c r="C397" s="7"/>
      <c r="D397" s="42"/>
      <c r="E397" s="38" t="str">
        <f aca="false">IF($A397="","",ROUND(N(C397)*N(D397),2))</f>
        <v/>
      </c>
      <c r="F397" s="8" t="str">
        <f aca="false">IF($A397="","",IF(COUNTIF(Invoices!$A$6:$A$505,$A397)=0,"Invoice not registered",""))</f>
        <v/>
      </c>
      <c r="G397" s="8" t="str">
        <f aca="false">IF($A397="","",$A397&amp;"|"&amp;COUNTIF($A$6:$A397,$A397))</f>
        <v/>
      </c>
    </row>
    <row r="398" customFormat="false" ht="15" hidden="false" customHeight="false" outlineLevel="0" collapsed="false">
      <c r="A398" s="7"/>
      <c r="B398" s="7"/>
      <c r="C398" s="7"/>
      <c r="D398" s="42"/>
      <c r="E398" s="38" t="str">
        <f aca="false">IF($A398="","",ROUND(N(C398)*N(D398),2))</f>
        <v/>
      </c>
      <c r="F398" s="8" t="str">
        <f aca="false">IF($A398="","",IF(COUNTIF(Invoices!$A$6:$A$505,$A398)=0,"Invoice not registered",""))</f>
        <v/>
      </c>
      <c r="G398" s="8" t="str">
        <f aca="false">IF($A398="","",$A398&amp;"|"&amp;COUNTIF($A$6:$A398,$A398))</f>
        <v/>
      </c>
    </row>
    <row r="399" customFormat="false" ht="15" hidden="false" customHeight="false" outlineLevel="0" collapsed="false">
      <c r="A399" s="7"/>
      <c r="B399" s="7"/>
      <c r="C399" s="7"/>
      <c r="D399" s="42"/>
      <c r="E399" s="38" t="str">
        <f aca="false">IF($A399="","",ROUND(N(C399)*N(D399),2))</f>
        <v/>
      </c>
      <c r="F399" s="8" t="str">
        <f aca="false">IF($A399="","",IF(COUNTIF(Invoices!$A$6:$A$505,$A399)=0,"Invoice not registered",""))</f>
        <v/>
      </c>
      <c r="G399" s="8" t="str">
        <f aca="false">IF($A399="","",$A399&amp;"|"&amp;COUNTIF($A$6:$A399,$A399))</f>
        <v/>
      </c>
    </row>
    <row r="400" customFormat="false" ht="15" hidden="false" customHeight="false" outlineLevel="0" collapsed="false">
      <c r="A400" s="7"/>
      <c r="B400" s="7"/>
      <c r="C400" s="7"/>
      <c r="D400" s="42"/>
      <c r="E400" s="38" t="str">
        <f aca="false">IF($A400="","",ROUND(N(C400)*N(D400),2))</f>
        <v/>
      </c>
      <c r="F400" s="8" t="str">
        <f aca="false">IF($A400="","",IF(COUNTIF(Invoices!$A$6:$A$505,$A400)=0,"Invoice not registered",""))</f>
        <v/>
      </c>
      <c r="G400" s="8" t="str">
        <f aca="false">IF($A400="","",$A400&amp;"|"&amp;COUNTIF($A$6:$A400,$A400))</f>
        <v/>
      </c>
    </row>
    <row r="401" customFormat="false" ht="15" hidden="false" customHeight="false" outlineLevel="0" collapsed="false">
      <c r="A401" s="7"/>
      <c r="B401" s="7"/>
      <c r="C401" s="7"/>
      <c r="D401" s="42"/>
      <c r="E401" s="38" t="str">
        <f aca="false">IF($A401="","",ROUND(N(C401)*N(D401),2))</f>
        <v/>
      </c>
      <c r="F401" s="8" t="str">
        <f aca="false">IF($A401="","",IF(COUNTIF(Invoices!$A$6:$A$505,$A401)=0,"Invoice not registered",""))</f>
        <v/>
      </c>
      <c r="G401" s="8" t="str">
        <f aca="false">IF($A401="","",$A401&amp;"|"&amp;COUNTIF($A$6:$A401,$A401))</f>
        <v/>
      </c>
    </row>
    <row r="402" customFormat="false" ht="15" hidden="false" customHeight="false" outlineLevel="0" collapsed="false">
      <c r="A402" s="7"/>
      <c r="B402" s="7"/>
      <c r="C402" s="7"/>
      <c r="D402" s="42"/>
      <c r="E402" s="38" t="str">
        <f aca="false">IF($A402="","",ROUND(N(C402)*N(D402),2))</f>
        <v/>
      </c>
      <c r="F402" s="8" t="str">
        <f aca="false">IF($A402="","",IF(COUNTIF(Invoices!$A$6:$A$505,$A402)=0,"Invoice not registered",""))</f>
        <v/>
      </c>
      <c r="G402" s="8" t="str">
        <f aca="false">IF($A402="","",$A402&amp;"|"&amp;COUNTIF($A$6:$A402,$A402))</f>
        <v/>
      </c>
    </row>
    <row r="403" customFormat="false" ht="15" hidden="false" customHeight="false" outlineLevel="0" collapsed="false">
      <c r="A403" s="7"/>
      <c r="B403" s="7"/>
      <c r="C403" s="7"/>
      <c r="D403" s="42"/>
      <c r="E403" s="38" t="str">
        <f aca="false">IF($A403="","",ROUND(N(C403)*N(D403),2))</f>
        <v/>
      </c>
      <c r="F403" s="8" t="str">
        <f aca="false">IF($A403="","",IF(COUNTIF(Invoices!$A$6:$A$505,$A403)=0,"Invoice not registered",""))</f>
        <v/>
      </c>
      <c r="G403" s="8" t="str">
        <f aca="false">IF($A403="","",$A403&amp;"|"&amp;COUNTIF($A$6:$A403,$A403))</f>
        <v/>
      </c>
    </row>
    <row r="404" customFormat="false" ht="15" hidden="false" customHeight="false" outlineLevel="0" collapsed="false">
      <c r="A404" s="7"/>
      <c r="B404" s="7"/>
      <c r="C404" s="7"/>
      <c r="D404" s="42"/>
      <c r="E404" s="38" t="str">
        <f aca="false">IF($A404="","",ROUND(N(C404)*N(D404),2))</f>
        <v/>
      </c>
      <c r="F404" s="8" t="str">
        <f aca="false">IF($A404="","",IF(COUNTIF(Invoices!$A$6:$A$505,$A404)=0,"Invoice not registered",""))</f>
        <v/>
      </c>
      <c r="G404" s="8" t="str">
        <f aca="false">IF($A404="","",$A404&amp;"|"&amp;COUNTIF($A$6:$A404,$A404))</f>
        <v/>
      </c>
    </row>
    <row r="405" customFormat="false" ht="15" hidden="false" customHeight="false" outlineLevel="0" collapsed="false">
      <c r="A405" s="7"/>
      <c r="B405" s="7"/>
      <c r="C405" s="7"/>
      <c r="D405" s="42"/>
      <c r="E405" s="38" t="str">
        <f aca="false">IF($A405="","",ROUND(N(C405)*N(D405),2))</f>
        <v/>
      </c>
      <c r="F405" s="8" t="str">
        <f aca="false">IF($A405="","",IF(COUNTIF(Invoices!$A$6:$A$505,$A405)=0,"Invoice not registered",""))</f>
        <v/>
      </c>
      <c r="G405" s="8" t="str">
        <f aca="false">IF($A405="","",$A405&amp;"|"&amp;COUNTIF($A$6:$A405,$A405))</f>
        <v/>
      </c>
    </row>
    <row r="406" customFormat="false" ht="15" hidden="false" customHeight="false" outlineLevel="0" collapsed="false">
      <c r="A406" s="7"/>
      <c r="B406" s="7"/>
      <c r="C406" s="7"/>
      <c r="D406" s="42"/>
      <c r="E406" s="38" t="str">
        <f aca="false">IF($A406="","",ROUND(N(C406)*N(D406),2))</f>
        <v/>
      </c>
      <c r="F406" s="8" t="str">
        <f aca="false">IF($A406="","",IF(COUNTIF(Invoices!$A$6:$A$505,$A406)=0,"Invoice not registered",""))</f>
        <v/>
      </c>
      <c r="G406" s="8" t="str">
        <f aca="false">IF($A406="","",$A406&amp;"|"&amp;COUNTIF($A$6:$A406,$A406))</f>
        <v/>
      </c>
    </row>
    <row r="407" customFormat="false" ht="15" hidden="false" customHeight="false" outlineLevel="0" collapsed="false">
      <c r="A407" s="7"/>
      <c r="B407" s="7"/>
      <c r="C407" s="7"/>
      <c r="D407" s="42"/>
      <c r="E407" s="38" t="str">
        <f aca="false">IF($A407="","",ROUND(N(C407)*N(D407),2))</f>
        <v/>
      </c>
      <c r="F407" s="8" t="str">
        <f aca="false">IF($A407="","",IF(COUNTIF(Invoices!$A$6:$A$505,$A407)=0,"Invoice not registered",""))</f>
        <v/>
      </c>
      <c r="G407" s="8" t="str">
        <f aca="false">IF($A407="","",$A407&amp;"|"&amp;COUNTIF($A$6:$A407,$A407))</f>
        <v/>
      </c>
    </row>
    <row r="408" customFormat="false" ht="15" hidden="false" customHeight="false" outlineLevel="0" collapsed="false">
      <c r="A408" s="7"/>
      <c r="B408" s="7"/>
      <c r="C408" s="7"/>
      <c r="D408" s="42"/>
      <c r="E408" s="38" t="str">
        <f aca="false">IF($A408="","",ROUND(N(C408)*N(D408),2))</f>
        <v/>
      </c>
      <c r="F408" s="8" t="str">
        <f aca="false">IF($A408="","",IF(COUNTIF(Invoices!$A$6:$A$505,$A408)=0,"Invoice not registered",""))</f>
        <v/>
      </c>
      <c r="G408" s="8" t="str">
        <f aca="false">IF($A408="","",$A408&amp;"|"&amp;COUNTIF($A$6:$A408,$A408))</f>
        <v/>
      </c>
    </row>
    <row r="409" customFormat="false" ht="15" hidden="false" customHeight="false" outlineLevel="0" collapsed="false">
      <c r="A409" s="7"/>
      <c r="B409" s="7"/>
      <c r="C409" s="7"/>
      <c r="D409" s="42"/>
      <c r="E409" s="38" t="str">
        <f aca="false">IF($A409="","",ROUND(N(C409)*N(D409),2))</f>
        <v/>
      </c>
      <c r="F409" s="8" t="str">
        <f aca="false">IF($A409="","",IF(COUNTIF(Invoices!$A$6:$A$505,$A409)=0,"Invoice not registered",""))</f>
        <v/>
      </c>
      <c r="G409" s="8" t="str">
        <f aca="false">IF($A409="","",$A409&amp;"|"&amp;COUNTIF($A$6:$A409,$A409))</f>
        <v/>
      </c>
    </row>
    <row r="410" customFormat="false" ht="15" hidden="false" customHeight="false" outlineLevel="0" collapsed="false">
      <c r="A410" s="7"/>
      <c r="B410" s="7"/>
      <c r="C410" s="7"/>
      <c r="D410" s="42"/>
      <c r="E410" s="38" t="str">
        <f aca="false">IF($A410="","",ROUND(N(C410)*N(D410),2))</f>
        <v/>
      </c>
      <c r="F410" s="8" t="str">
        <f aca="false">IF($A410="","",IF(COUNTIF(Invoices!$A$6:$A$505,$A410)=0,"Invoice not registered",""))</f>
        <v/>
      </c>
      <c r="G410" s="8" t="str">
        <f aca="false">IF($A410="","",$A410&amp;"|"&amp;COUNTIF($A$6:$A410,$A410))</f>
        <v/>
      </c>
    </row>
    <row r="411" customFormat="false" ht="15" hidden="false" customHeight="false" outlineLevel="0" collapsed="false">
      <c r="A411" s="7"/>
      <c r="B411" s="7"/>
      <c r="C411" s="7"/>
      <c r="D411" s="42"/>
      <c r="E411" s="38" t="str">
        <f aca="false">IF($A411="","",ROUND(N(C411)*N(D411),2))</f>
        <v/>
      </c>
      <c r="F411" s="8" t="str">
        <f aca="false">IF($A411="","",IF(COUNTIF(Invoices!$A$6:$A$505,$A411)=0,"Invoice not registered",""))</f>
        <v/>
      </c>
      <c r="G411" s="8" t="str">
        <f aca="false">IF($A411="","",$A411&amp;"|"&amp;COUNTIF($A$6:$A411,$A411))</f>
        <v/>
      </c>
    </row>
    <row r="412" customFormat="false" ht="15" hidden="false" customHeight="false" outlineLevel="0" collapsed="false">
      <c r="A412" s="7"/>
      <c r="B412" s="7"/>
      <c r="C412" s="7"/>
      <c r="D412" s="42"/>
      <c r="E412" s="38" t="str">
        <f aca="false">IF($A412="","",ROUND(N(C412)*N(D412),2))</f>
        <v/>
      </c>
      <c r="F412" s="8" t="str">
        <f aca="false">IF($A412="","",IF(COUNTIF(Invoices!$A$6:$A$505,$A412)=0,"Invoice not registered",""))</f>
        <v/>
      </c>
      <c r="G412" s="8" t="str">
        <f aca="false">IF($A412="","",$A412&amp;"|"&amp;COUNTIF($A$6:$A412,$A412))</f>
        <v/>
      </c>
    </row>
    <row r="413" customFormat="false" ht="15" hidden="false" customHeight="false" outlineLevel="0" collapsed="false">
      <c r="A413" s="7"/>
      <c r="B413" s="7"/>
      <c r="C413" s="7"/>
      <c r="D413" s="42"/>
      <c r="E413" s="38" t="str">
        <f aca="false">IF($A413="","",ROUND(N(C413)*N(D413),2))</f>
        <v/>
      </c>
      <c r="F413" s="8" t="str">
        <f aca="false">IF($A413="","",IF(COUNTIF(Invoices!$A$6:$A$505,$A413)=0,"Invoice not registered",""))</f>
        <v/>
      </c>
      <c r="G413" s="8" t="str">
        <f aca="false">IF($A413="","",$A413&amp;"|"&amp;COUNTIF($A$6:$A413,$A413))</f>
        <v/>
      </c>
    </row>
    <row r="414" customFormat="false" ht="15" hidden="false" customHeight="false" outlineLevel="0" collapsed="false">
      <c r="A414" s="7"/>
      <c r="B414" s="7"/>
      <c r="C414" s="7"/>
      <c r="D414" s="42"/>
      <c r="E414" s="38" t="str">
        <f aca="false">IF($A414="","",ROUND(N(C414)*N(D414),2))</f>
        <v/>
      </c>
      <c r="F414" s="8" t="str">
        <f aca="false">IF($A414="","",IF(COUNTIF(Invoices!$A$6:$A$505,$A414)=0,"Invoice not registered",""))</f>
        <v/>
      </c>
      <c r="G414" s="8" t="str">
        <f aca="false">IF($A414="","",$A414&amp;"|"&amp;COUNTIF($A$6:$A414,$A414))</f>
        <v/>
      </c>
    </row>
    <row r="415" customFormat="false" ht="15" hidden="false" customHeight="false" outlineLevel="0" collapsed="false">
      <c r="A415" s="7"/>
      <c r="B415" s="7"/>
      <c r="C415" s="7"/>
      <c r="D415" s="42"/>
      <c r="E415" s="38" t="str">
        <f aca="false">IF($A415="","",ROUND(N(C415)*N(D415),2))</f>
        <v/>
      </c>
      <c r="F415" s="8" t="str">
        <f aca="false">IF($A415="","",IF(COUNTIF(Invoices!$A$6:$A$505,$A415)=0,"Invoice not registered",""))</f>
        <v/>
      </c>
      <c r="G415" s="8" t="str">
        <f aca="false">IF($A415="","",$A415&amp;"|"&amp;COUNTIF($A$6:$A415,$A415))</f>
        <v/>
      </c>
    </row>
    <row r="416" customFormat="false" ht="15" hidden="false" customHeight="false" outlineLevel="0" collapsed="false">
      <c r="A416" s="7"/>
      <c r="B416" s="7"/>
      <c r="C416" s="7"/>
      <c r="D416" s="42"/>
      <c r="E416" s="38" t="str">
        <f aca="false">IF($A416="","",ROUND(N(C416)*N(D416),2))</f>
        <v/>
      </c>
      <c r="F416" s="8" t="str">
        <f aca="false">IF($A416="","",IF(COUNTIF(Invoices!$A$6:$A$505,$A416)=0,"Invoice not registered",""))</f>
        <v/>
      </c>
      <c r="G416" s="8" t="str">
        <f aca="false">IF($A416="","",$A416&amp;"|"&amp;COUNTIF($A$6:$A416,$A416))</f>
        <v/>
      </c>
    </row>
    <row r="417" customFormat="false" ht="15" hidden="false" customHeight="false" outlineLevel="0" collapsed="false">
      <c r="A417" s="7"/>
      <c r="B417" s="7"/>
      <c r="C417" s="7"/>
      <c r="D417" s="42"/>
      <c r="E417" s="38" t="str">
        <f aca="false">IF($A417="","",ROUND(N(C417)*N(D417),2))</f>
        <v/>
      </c>
      <c r="F417" s="8" t="str">
        <f aca="false">IF($A417="","",IF(COUNTIF(Invoices!$A$6:$A$505,$A417)=0,"Invoice not registered",""))</f>
        <v/>
      </c>
      <c r="G417" s="8" t="str">
        <f aca="false">IF($A417="","",$A417&amp;"|"&amp;COUNTIF($A$6:$A417,$A417))</f>
        <v/>
      </c>
    </row>
    <row r="418" customFormat="false" ht="15" hidden="false" customHeight="false" outlineLevel="0" collapsed="false">
      <c r="A418" s="7"/>
      <c r="B418" s="7"/>
      <c r="C418" s="7"/>
      <c r="D418" s="42"/>
      <c r="E418" s="38" t="str">
        <f aca="false">IF($A418="","",ROUND(N(C418)*N(D418),2))</f>
        <v/>
      </c>
      <c r="F418" s="8" t="str">
        <f aca="false">IF($A418="","",IF(COUNTIF(Invoices!$A$6:$A$505,$A418)=0,"Invoice not registered",""))</f>
        <v/>
      </c>
      <c r="G418" s="8" t="str">
        <f aca="false">IF($A418="","",$A418&amp;"|"&amp;COUNTIF($A$6:$A418,$A418))</f>
        <v/>
      </c>
    </row>
    <row r="419" customFormat="false" ht="15" hidden="false" customHeight="false" outlineLevel="0" collapsed="false">
      <c r="A419" s="7"/>
      <c r="B419" s="7"/>
      <c r="C419" s="7"/>
      <c r="D419" s="42"/>
      <c r="E419" s="38" t="str">
        <f aca="false">IF($A419="","",ROUND(N(C419)*N(D419),2))</f>
        <v/>
      </c>
      <c r="F419" s="8" t="str">
        <f aca="false">IF($A419="","",IF(COUNTIF(Invoices!$A$6:$A$505,$A419)=0,"Invoice not registered",""))</f>
        <v/>
      </c>
      <c r="G419" s="8" t="str">
        <f aca="false">IF($A419="","",$A419&amp;"|"&amp;COUNTIF($A$6:$A419,$A419))</f>
        <v/>
      </c>
    </row>
    <row r="420" customFormat="false" ht="15" hidden="false" customHeight="false" outlineLevel="0" collapsed="false">
      <c r="A420" s="7"/>
      <c r="B420" s="7"/>
      <c r="C420" s="7"/>
      <c r="D420" s="42"/>
      <c r="E420" s="38" t="str">
        <f aca="false">IF($A420="","",ROUND(N(C420)*N(D420),2))</f>
        <v/>
      </c>
      <c r="F420" s="8" t="str">
        <f aca="false">IF($A420="","",IF(COUNTIF(Invoices!$A$6:$A$505,$A420)=0,"Invoice not registered",""))</f>
        <v/>
      </c>
      <c r="G420" s="8" t="str">
        <f aca="false">IF($A420="","",$A420&amp;"|"&amp;COUNTIF($A$6:$A420,$A420))</f>
        <v/>
      </c>
    </row>
    <row r="421" customFormat="false" ht="15" hidden="false" customHeight="false" outlineLevel="0" collapsed="false">
      <c r="A421" s="7"/>
      <c r="B421" s="7"/>
      <c r="C421" s="7"/>
      <c r="D421" s="42"/>
      <c r="E421" s="38" t="str">
        <f aca="false">IF($A421="","",ROUND(N(C421)*N(D421),2))</f>
        <v/>
      </c>
      <c r="F421" s="8" t="str">
        <f aca="false">IF($A421="","",IF(COUNTIF(Invoices!$A$6:$A$505,$A421)=0,"Invoice not registered",""))</f>
        <v/>
      </c>
      <c r="G421" s="8" t="str">
        <f aca="false">IF($A421="","",$A421&amp;"|"&amp;COUNTIF($A$6:$A421,$A421))</f>
        <v/>
      </c>
    </row>
    <row r="422" customFormat="false" ht="15" hidden="false" customHeight="false" outlineLevel="0" collapsed="false">
      <c r="A422" s="7"/>
      <c r="B422" s="7"/>
      <c r="C422" s="7"/>
      <c r="D422" s="42"/>
      <c r="E422" s="38" t="str">
        <f aca="false">IF($A422="","",ROUND(N(C422)*N(D422),2))</f>
        <v/>
      </c>
      <c r="F422" s="8" t="str">
        <f aca="false">IF($A422="","",IF(COUNTIF(Invoices!$A$6:$A$505,$A422)=0,"Invoice not registered",""))</f>
        <v/>
      </c>
      <c r="G422" s="8" t="str">
        <f aca="false">IF($A422="","",$A422&amp;"|"&amp;COUNTIF($A$6:$A422,$A422))</f>
        <v/>
      </c>
    </row>
    <row r="423" customFormat="false" ht="15" hidden="false" customHeight="false" outlineLevel="0" collapsed="false">
      <c r="A423" s="7"/>
      <c r="B423" s="7"/>
      <c r="C423" s="7"/>
      <c r="D423" s="42"/>
      <c r="E423" s="38" t="str">
        <f aca="false">IF($A423="","",ROUND(N(C423)*N(D423),2))</f>
        <v/>
      </c>
      <c r="F423" s="8" t="str">
        <f aca="false">IF($A423="","",IF(COUNTIF(Invoices!$A$6:$A$505,$A423)=0,"Invoice not registered",""))</f>
        <v/>
      </c>
      <c r="G423" s="8" t="str">
        <f aca="false">IF($A423="","",$A423&amp;"|"&amp;COUNTIF($A$6:$A423,$A423))</f>
        <v/>
      </c>
    </row>
    <row r="424" customFormat="false" ht="15" hidden="false" customHeight="false" outlineLevel="0" collapsed="false">
      <c r="A424" s="7"/>
      <c r="B424" s="7"/>
      <c r="C424" s="7"/>
      <c r="D424" s="42"/>
      <c r="E424" s="38" t="str">
        <f aca="false">IF($A424="","",ROUND(N(C424)*N(D424),2))</f>
        <v/>
      </c>
      <c r="F424" s="8" t="str">
        <f aca="false">IF($A424="","",IF(COUNTIF(Invoices!$A$6:$A$505,$A424)=0,"Invoice not registered",""))</f>
        <v/>
      </c>
      <c r="G424" s="8" t="str">
        <f aca="false">IF($A424="","",$A424&amp;"|"&amp;COUNTIF($A$6:$A424,$A424))</f>
        <v/>
      </c>
    </row>
    <row r="425" customFormat="false" ht="15" hidden="false" customHeight="false" outlineLevel="0" collapsed="false">
      <c r="A425" s="7"/>
      <c r="B425" s="7"/>
      <c r="C425" s="7"/>
      <c r="D425" s="42"/>
      <c r="E425" s="38" t="str">
        <f aca="false">IF($A425="","",ROUND(N(C425)*N(D425),2))</f>
        <v/>
      </c>
      <c r="F425" s="8" t="str">
        <f aca="false">IF($A425="","",IF(COUNTIF(Invoices!$A$6:$A$505,$A425)=0,"Invoice not registered",""))</f>
        <v/>
      </c>
      <c r="G425" s="8" t="str">
        <f aca="false">IF($A425="","",$A425&amp;"|"&amp;COUNTIF($A$6:$A425,$A425))</f>
        <v/>
      </c>
    </row>
    <row r="426" customFormat="false" ht="15" hidden="false" customHeight="false" outlineLevel="0" collapsed="false">
      <c r="A426" s="7"/>
      <c r="B426" s="7"/>
      <c r="C426" s="7"/>
      <c r="D426" s="42"/>
      <c r="E426" s="38" t="str">
        <f aca="false">IF($A426="","",ROUND(N(C426)*N(D426),2))</f>
        <v/>
      </c>
      <c r="F426" s="8" t="str">
        <f aca="false">IF($A426="","",IF(COUNTIF(Invoices!$A$6:$A$505,$A426)=0,"Invoice not registered",""))</f>
        <v/>
      </c>
      <c r="G426" s="8" t="str">
        <f aca="false">IF($A426="","",$A426&amp;"|"&amp;COUNTIF($A$6:$A426,$A426))</f>
        <v/>
      </c>
    </row>
    <row r="427" customFormat="false" ht="15" hidden="false" customHeight="false" outlineLevel="0" collapsed="false">
      <c r="A427" s="7"/>
      <c r="B427" s="7"/>
      <c r="C427" s="7"/>
      <c r="D427" s="42"/>
      <c r="E427" s="38" t="str">
        <f aca="false">IF($A427="","",ROUND(N(C427)*N(D427),2))</f>
        <v/>
      </c>
      <c r="F427" s="8" t="str">
        <f aca="false">IF($A427="","",IF(COUNTIF(Invoices!$A$6:$A$505,$A427)=0,"Invoice not registered",""))</f>
        <v/>
      </c>
      <c r="G427" s="8" t="str">
        <f aca="false">IF($A427="","",$A427&amp;"|"&amp;COUNTIF($A$6:$A427,$A427))</f>
        <v/>
      </c>
    </row>
    <row r="428" customFormat="false" ht="15" hidden="false" customHeight="false" outlineLevel="0" collapsed="false">
      <c r="A428" s="7"/>
      <c r="B428" s="7"/>
      <c r="C428" s="7"/>
      <c r="D428" s="42"/>
      <c r="E428" s="38" t="str">
        <f aca="false">IF($A428="","",ROUND(N(C428)*N(D428),2))</f>
        <v/>
      </c>
      <c r="F428" s="8" t="str">
        <f aca="false">IF($A428="","",IF(COUNTIF(Invoices!$A$6:$A$505,$A428)=0,"Invoice not registered",""))</f>
        <v/>
      </c>
      <c r="G428" s="8" t="str">
        <f aca="false">IF($A428="","",$A428&amp;"|"&amp;COUNTIF($A$6:$A428,$A428))</f>
        <v/>
      </c>
    </row>
    <row r="429" customFormat="false" ht="15" hidden="false" customHeight="false" outlineLevel="0" collapsed="false">
      <c r="A429" s="7"/>
      <c r="B429" s="7"/>
      <c r="C429" s="7"/>
      <c r="D429" s="42"/>
      <c r="E429" s="38" t="str">
        <f aca="false">IF($A429="","",ROUND(N(C429)*N(D429),2))</f>
        <v/>
      </c>
      <c r="F429" s="8" t="str">
        <f aca="false">IF($A429="","",IF(COUNTIF(Invoices!$A$6:$A$505,$A429)=0,"Invoice not registered",""))</f>
        <v/>
      </c>
      <c r="G429" s="8" t="str">
        <f aca="false">IF($A429="","",$A429&amp;"|"&amp;COUNTIF($A$6:$A429,$A429))</f>
        <v/>
      </c>
    </row>
    <row r="430" customFormat="false" ht="15" hidden="false" customHeight="false" outlineLevel="0" collapsed="false">
      <c r="A430" s="7"/>
      <c r="B430" s="7"/>
      <c r="C430" s="7"/>
      <c r="D430" s="42"/>
      <c r="E430" s="38" t="str">
        <f aca="false">IF($A430="","",ROUND(N(C430)*N(D430),2))</f>
        <v/>
      </c>
      <c r="F430" s="8" t="str">
        <f aca="false">IF($A430="","",IF(COUNTIF(Invoices!$A$6:$A$505,$A430)=0,"Invoice not registered",""))</f>
        <v/>
      </c>
      <c r="G430" s="8" t="str">
        <f aca="false">IF($A430="","",$A430&amp;"|"&amp;COUNTIF($A$6:$A430,$A430))</f>
        <v/>
      </c>
    </row>
    <row r="431" customFormat="false" ht="15" hidden="false" customHeight="false" outlineLevel="0" collapsed="false">
      <c r="A431" s="7"/>
      <c r="B431" s="7"/>
      <c r="C431" s="7"/>
      <c r="D431" s="42"/>
      <c r="E431" s="38" t="str">
        <f aca="false">IF($A431="","",ROUND(N(C431)*N(D431),2))</f>
        <v/>
      </c>
      <c r="F431" s="8" t="str">
        <f aca="false">IF($A431="","",IF(COUNTIF(Invoices!$A$6:$A$505,$A431)=0,"Invoice not registered",""))</f>
        <v/>
      </c>
      <c r="G431" s="8" t="str">
        <f aca="false">IF($A431="","",$A431&amp;"|"&amp;COUNTIF($A$6:$A431,$A431))</f>
        <v/>
      </c>
    </row>
    <row r="432" customFormat="false" ht="15" hidden="false" customHeight="false" outlineLevel="0" collapsed="false">
      <c r="A432" s="7"/>
      <c r="B432" s="7"/>
      <c r="C432" s="7"/>
      <c r="D432" s="42"/>
      <c r="E432" s="38" t="str">
        <f aca="false">IF($A432="","",ROUND(N(C432)*N(D432),2))</f>
        <v/>
      </c>
      <c r="F432" s="8" t="str">
        <f aca="false">IF($A432="","",IF(COUNTIF(Invoices!$A$6:$A$505,$A432)=0,"Invoice not registered",""))</f>
        <v/>
      </c>
      <c r="G432" s="8" t="str">
        <f aca="false">IF($A432="","",$A432&amp;"|"&amp;COUNTIF($A$6:$A432,$A432))</f>
        <v/>
      </c>
    </row>
    <row r="433" customFormat="false" ht="15" hidden="false" customHeight="false" outlineLevel="0" collapsed="false">
      <c r="A433" s="7"/>
      <c r="B433" s="7"/>
      <c r="C433" s="7"/>
      <c r="D433" s="42"/>
      <c r="E433" s="38" t="str">
        <f aca="false">IF($A433="","",ROUND(N(C433)*N(D433),2))</f>
        <v/>
      </c>
      <c r="F433" s="8" t="str">
        <f aca="false">IF($A433="","",IF(COUNTIF(Invoices!$A$6:$A$505,$A433)=0,"Invoice not registered",""))</f>
        <v/>
      </c>
      <c r="G433" s="8" t="str">
        <f aca="false">IF($A433="","",$A433&amp;"|"&amp;COUNTIF($A$6:$A433,$A433))</f>
        <v/>
      </c>
    </row>
    <row r="434" customFormat="false" ht="15" hidden="false" customHeight="false" outlineLevel="0" collapsed="false">
      <c r="A434" s="7"/>
      <c r="B434" s="7"/>
      <c r="C434" s="7"/>
      <c r="D434" s="42"/>
      <c r="E434" s="38" t="str">
        <f aca="false">IF($A434="","",ROUND(N(C434)*N(D434),2))</f>
        <v/>
      </c>
      <c r="F434" s="8" t="str">
        <f aca="false">IF($A434="","",IF(COUNTIF(Invoices!$A$6:$A$505,$A434)=0,"Invoice not registered",""))</f>
        <v/>
      </c>
      <c r="G434" s="8" t="str">
        <f aca="false">IF($A434="","",$A434&amp;"|"&amp;COUNTIF($A$6:$A434,$A434))</f>
        <v/>
      </c>
    </row>
    <row r="435" customFormat="false" ht="15" hidden="false" customHeight="false" outlineLevel="0" collapsed="false">
      <c r="A435" s="7"/>
      <c r="B435" s="7"/>
      <c r="C435" s="7"/>
      <c r="D435" s="42"/>
      <c r="E435" s="38" t="str">
        <f aca="false">IF($A435="","",ROUND(N(C435)*N(D435),2))</f>
        <v/>
      </c>
      <c r="F435" s="8" t="str">
        <f aca="false">IF($A435="","",IF(COUNTIF(Invoices!$A$6:$A$505,$A435)=0,"Invoice not registered",""))</f>
        <v/>
      </c>
      <c r="G435" s="8" t="str">
        <f aca="false">IF($A435="","",$A435&amp;"|"&amp;COUNTIF($A$6:$A435,$A435))</f>
        <v/>
      </c>
    </row>
    <row r="436" customFormat="false" ht="15" hidden="false" customHeight="false" outlineLevel="0" collapsed="false">
      <c r="A436" s="7"/>
      <c r="B436" s="7"/>
      <c r="C436" s="7"/>
      <c r="D436" s="42"/>
      <c r="E436" s="38" t="str">
        <f aca="false">IF($A436="","",ROUND(N(C436)*N(D436),2))</f>
        <v/>
      </c>
      <c r="F436" s="8" t="str">
        <f aca="false">IF($A436="","",IF(COUNTIF(Invoices!$A$6:$A$505,$A436)=0,"Invoice not registered",""))</f>
        <v/>
      </c>
      <c r="G436" s="8" t="str">
        <f aca="false">IF($A436="","",$A436&amp;"|"&amp;COUNTIF($A$6:$A436,$A436))</f>
        <v/>
      </c>
    </row>
    <row r="437" customFormat="false" ht="15" hidden="false" customHeight="false" outlineLevel="0" collapsed="false">
      <c r="A437" s="7"/>
      <c r="B437" s="7"/>
      <c r="C437" s="7"/>
      <c r="D437" s="42"/>
      <c r="E437" s="38" t="str">
        <f aca="false">IF($A437="","",ROUND(N(C437)*N(D437),2))</f>
        <v/>
      </c>
      <c r="F437" s="8" t="str">
        <f aca="false">IF($A437="","",IF(COUNTIF(Invoices!$A$6:$A$505,$A437)=0,"Invoice not registered",""))</f>
        <v/>
      </c>
      <c r="G437" s="8" t="str">
        <f aca="false">IF($A437="","",$A437&amp;"|"&amp;COUNTIF($A$6:$A437,$A437))</f>
        <v/>
      </c>
    </row>
    <row r="438" customFormat="false" ht="15" hidden="false" customHeight="false" outlineLevel="0" collapsed="false">
      <c r="A438" s="7"/>
      <c r="B438" s="7"/>
      <c r="C438" s="7"/>
      <c r="D438" s="42"/>
      <c r="E438" s="38" t="str">
        <f aca="false">IF($A438="","",ROUND(N(C438)*N(D438),2))</f>
        <v/>
      </c>
      <c r="F438" s="8" t="str">
        <f aca="false">IF($A438="","",IF(COUNTIF(Invoices!$A$6:$A$505,$A438)=0,"Invoice not registered",""))</f>
        <v/>
      </c>
      <c r="G438" s="8" t="str">
        <f aca="false">IF($A438="","",$A438&amp;"|"&amp;COUNTIF($A$6:$A438,$A438))</f>
        <v/>
      </c>
    </row>
    <row r="439" customFormat="false" ht="15" hidden="false" customHeight="false" outlineLevel="0" collapsed="false">
      <c r="A439" s="7"/>
      <c r="B439" s="7"/>
      <c r="C439" s="7"/>
      <c r="D439" s="42"/>
      <c r="E439" s="38" t="str">
        <f aca="false">IF($A439="","",ROUND(N(C439)*N(D439),2))</f>
        <v/>
      </c>
      <c r="F439" s="8" t="str">
        <f aca="false">IF($A439="","",IF(COUNTIF(Invoices!$A$6:$A$505,$A439)=0,"Invoice not registered",""))</f>
        <v/>
      </c>
      <c r="G439" s="8" t="str">
        <f aca="false">IF($A439="","",$A439&amp;"|"&amp;COUNTIF($A$6:$A439,$A439))</f>
        <v/>
      </c>
    </row>
    <row r="440" customFormat="false" ht="15" hidden="false" customHeight="false" outlineLevel="0" collapsed="false">
      <c r="A440" s="7"/>
      <c r="B440" s="7"/>
      <c r="C440" s="7"/>
      <c r="D440" s="42"/>
      <c r="E440" s="38" t="str">
        <f aca="false">IF($A440="","",ROUND(N(C440)*N(D440),2))</f>
        <v/>
      </c>
      <c r="F440" s="8" t="str">
        <f aca="false">IF($A440="","",IF(COUNTIF(Invoices!$A$6:$A$505,$A440)=0,"Invoice not registered",""))</f>
        <v/>
      </c>
      <c r="G440" s="8" t="str">
        <f aca="false">IF($A440="","",$A440&amp;"|"&amp;COUNTIF($A$6:$A440,$A440))</f>
        <v/>
      </c>
    </row>
    <row r="441" customFormat="false" ht="15" hidden="false" customHeight="false" outlineLevel="0" collapsed="false">
      <c r="A441" s="7"/>
      <c r="B441" s="7"/>
      <c r="C441" s="7"/>
      <c r="D441" s="42"/>
      <c r="E441" s="38" t="str">
        <f aca="false">IF($A441="","",ROUND(N(C441)*N(D441),2))</f>
        <v/>
      </c>
      <c r="F441" s="8" t="str">
        <f aca="false">IF($A441="","",IF(COUNTIF(Invoices!$A$6:$A$505,$A441)=0,"Invoice not registered",""))</f>
        <v/>
      </c>
      <c r="G441" s="8" t="str">
        <f aca="false">IF($A441="","",$A441&amp;"|"&amp;COUNTIF($A$6:$A441,$A441))</f>
        <v/>
      </c>
    </row>
    <row r="442" customFormat="false" ht="15" hidden="false" customHeight="false" outlineLevel="0" collapsed="false">
      <c r="A442" s="7"/>
      <c r="B442" s="7"/>
      <c r="C442" s="7"/>
      <c r="D442" s="42"/>
      <c r="E442" s="38" t="str">
        <f aca="false">IF($A442="","",ROUND(N(C442)*N(D442),2))</f>
        <v/>
      </c>
      <c r="F442" s="8" t="str">
        <f aca="false">IF($A442="","",IF(COUNTIF(Invoices!$A$6:$A$505,$A442)=0,"Invoice not registered",""))</f>
        <v/>
      </c>
      <c r="G442" s="8" t="str">
        <f aca="false">IF($A442="","",$A442&amp;"|"&amp;COUNTIF($A$6:$A442,$A442))</f>
        <v/>
      </c>
    </row>
    <row r="443" customFormat="false" ht="15" hidden="false" customHeight="false" outlineLevel="0" collapsed="false">
      <c r="A443" s="7"/>
      <c r="B443" s="7"/>
      <c r="C443" s="7"/>
      <c r="D443" s="42"/>
      <c r="E443" s="38" t="str">
        <f aca="false">IF($A443="","",ROUND(N(C443)*N(D443),2))</f>
        <v/>
      </c>
      <c r="F443" s="8" t="str">
        <f aca="false">IF($A443="","",IF(COUNTIF(Invoices!$A$6:$A$505,$A443)=0,"Invoice not registered",""))</f>
        <v/>
      </c>
      <c r="G443" s="8" t="str">
        <f aca="false">IF($A443="","",$A443&amp;"|"&amp;COUNTIF($A$6:$A443,$A443))</f>
        <v/>
      </c>
    </row>
    <row r="444" customFormat="false" ht="15" hidden="false" customHeight="false" outlineLevel="0" collapsed="false">
      <c r="A444" s="7"/>
      <c r="B444" s="7"/>
      <c r="C444" s="7"/>
      <c r="D444" s="42"/>
      <c r="E444" s="38" t="str">
        <f aca="false">IF($A444="","",ROUND(N(C444)*N(D444),2))</f>
        <v/>
      </c>
      <c r="F444" s="8" t="str">
        <f aca="false">IF($A444="","",IF(COUNTIF(Invoices!$A$6:$A$505,$A444)=0,"Invoice not registered",""))</f>
        <v/>
      </c>
      <c r="G444" s="8" t="str">
        <f aca="false">IF($A444="","",$A444&amp;"|"&amp;COUNTIF($A$6:$A444,$A444))</f>
        <v/>
      </c>
    </row>
    <row r="445" customFormat="false" ht="15" hidden="false" customHeight="false" outlineLevel="0" collapsed="false">
      <c r="A445" s="7"/>
      <c r="B445" s="7"/>
      <c r="C445" s="7"/>
      <c r="D445" s="42"/>
      <c r="E445" s="38" t="str">
        <f aca="false">IF($A445="","",ROUND(N(C445)*N(D445),2))</f>
        <v/>
      </c>
      <c r="F445" s="8" t="str">
        <f aca="false">IF($A445="","",IF(COUNTIF(Invoices!$A$6:$A$505,$A445)=0,"Invoice not registered",""))</f>
        <v/>
      </c>
      <c r="G445" s="8" t="str">
        <f aca="false">IF($A445="","",$A445&amp;"|"&amp;COUNTIF($A$6:$A445,$A445))</f>
        <v/>
      </c>
    </row>
    <row r="446" customFormat="false" ht="15" hidden="false" customHeight="false" outlineLevel="0" collapsed="false">
      <c r="A446" s="7"/>
      <c r="B446" s="7"/>
      <c r="C446" s="7"/>
      <c r="D446" s="42"/>
      <c r="E446" s="38" t="str">
        <f aca="false">IF($A446="","",ROUND(N(C446)*N(D446),2))</f>
        <v/>
      </c>
      <c r="F446" s="8" t="str">
        <f aca="false">IF($A446="","",IF(COUNTIF(Invoices!$A$6:$A$505,$A446)=0,"Invoice not registered",""))</f>
        <v/>
      </c>
      <c r="G446" s="8" t="str">
        <f aca="false">IF($A446="","",$A446&amp;"|"&amp;COUNTIF($A$6:$A446,$A446))</f>
        <v/>
      </c>
    </row>
    <row r="447" customFormat="false" ht="15" hidden="false" customHeight="false" outlineLevel="0" collapsed="false">
      <c r="A447" s="7"/>
      <c r="B447" s="7"/>
      <c r="C447" s="7"/>
      <c r="D447" s="42"/>
      <c r="E447" s="38" t="str">
        <f aca="false">IF($A447="","",ROUND(N(C447)*N(D447),2))</f>
        <v/>
      </c>
      <c r="F447" s="8" t="str">
        <f aca="false">IF($A447="","",IF(COUNTIF(Invoices!$A$6:$A$505,$A447)=0,"Invoice not registered",""))</f>
        <v/>
      </c>
      <c r="G447" s="8" t="str">
        <f aca="false">IF($A447="","",$A447&amp;"|"&amp;COUNTIF($A$6:$A447,$A447))</f>
        <v/>
      </c>
    </row>
    <row r="448" customFormat="false" ht="15" hidden="false" customHeight="false" outlineLevel="0" collapsed="false">
      <c r="A448" s="7"/>
      <c r="B448" s="7"/>
      <c r="C448" s="7"/>
      <c r="D448" s="42"/>
      <c r="E448" s="38" t="str">
        <f aca="false">IF($A448="","",ROUND(N(C448)*N(D448),2))</f>
        <v/>
      </c>
      <c r="F448" s="8" t="str">
        <f aca="false">IF($A448="","",IF(COUNTIF(Invoices!$A$6:$A$505,$A448)=0,"Invoice not registered",""))</f>
        <v/>
      </c>
      <c r="G448" s="8" t="str">
        <f aca="false">IF($A448="","",$A448&amp;"|"&amp;COUNTIF($A$6:$A448,$A448))</f>
        <v/>
      </c>
    </row>
    <row r="449" customFormat="false" ht="15" hidden="false" customHeight="false" outlineLevel="0" collapsed="false">
      <c r="A449" s="7"/>
      <c r="B449" s="7"/>
      <c r="C449" s="7"/>
      <c r="D449" s="42"/>
      <c r="E449" s="38" t="str">
        <f aca="false">IF($A449="","",ROUND(N(C449)*N(D449),2))</f>
        <v/>
      </c>
      <c r="F449" s="8" t="str">
        <f aca="false">IF($A449="","",IF(COUNTIF(Invoices!$A$6:$A$505,$A449)=0,"Invoice not registered",""))</f>
        <v/>
      </c>
      <c r="G449" s="8" t="str">
        <f aca="false">IF($A449="","",$A449&amp;"|"&amp;COUNTIF($A$6:$A449,$A449))</f>
        <v/>
      </c>
    </row>
    <row r="450" customFormat="false" ht="15" hidden="false" customHeight="false" outlineLevel="0" collapsed="false">
      <c r="A450" s="7"/>
      <c r="B450" s="7"/>
      <c r="C450" s="7"/>
      <c r="D450" s="42"/>
      <c r="E450" s="38" t="str">
        <f aca="false">IF($A450="","",ROUND(N(C450)*N(D450),2))</f>
        <v/>
      </c>
      <c r="F450" s="8" t="str">
        <f aca="false">IF($A450="","",IF(COUNTIF(Invoices!$A$6:$A$505,$A450)=0,"Invoice not registered",""))</f>
        <v/>
      </c>
      <c r="G450" s="8" t="str">
        <f aca="false">IF($A450="","",$A450&amp;"|"&amp;COUNTIF($A$6:$A450,$A450))</f>
        <v/>
      </c>
    </row>
    <row r="451" customFormat="false" ht="15" hidden="false" customHeight="false" outlineLevel="0" collapsed="false">
      <c r="A451" s="7"/>
      <c r="B451" s="7"/>
      <c r="C451" s="7"/>
      <c r="D451" s="42"/>
      <c r="E451" s="38" t="str">
        <f aca="false">IF($A451="","",ROUND(N(C451)*N(D451),2))</f>
        <v/>
      </c>
      <c r="F451" s="8" t="str">
        <f aca="false">IF($A451="","",IF(COUNTIF(Invoices!$A$6:$A$505,$A451)=0,"Invoice not registered",""))</f>
        <v/>
      </c>
      <c r="G451" s="8" t="str">
        <f aca="false">IF($A451="","",$A451&amp;"|"&amp;COUNTIF($A$6:$A451,$A451))</f>
        <v/>
      </c>
    </row>
    <row r="452" customFormat="false" ht="15" hidden="false" customHeight="false" outlineLevel="0" collapsed="false">
      <c r="A452" s="7"/>
      <c r="B452" s="7"/>
      <c r="C452" s="7"/>
      <c r="D452" s="42"/>
      <c r="E452" s="38" t="str">
        <f aca="false">IF($A452="","",ROUND(N(C452)*N(D452),2))</f>
        <v/>
      </c>
      <c r="F452" s="8" t="str">
        <f aca="false">IF($A452="","",IF(COUNTIF(Invoices!$A$6:$A$505,$A452)=0,"Invoice not registered",""))</f>
        <v/>
      </c>
      <c r="G452" s="8" t="str">
        <f aca="false">IF($A452="","",$A452&amp;"|"&amp;COUNTIF($A$6:$A452,$A452))</f>
        <v/>
      </c>
    </row>
    <row r="453" customFormat="false" ht="15" hidden="false" customHeight="false" outlineLevel="0" collapsed="false">
      <c r="A453" s="7"/>
      <c r="B453" s="7"/>
      <c r="C453" s="7"/>
      <c r="D453" s="42"/>
      <c r="E453" s="38" t="str">
        <f aca="false">IF($A453="","",ROUND(N(C453)*N(D453),2))</f>
        <v/>
      </c>
      <c r="F453" s="8" t="str">
        <f aca="false">IF($A453="","",IF(COUNTIF(Invoices!$A$6:$A$505,$A453)=0,"Invoice not registered",""))</f>
        <v/>
      </c>
      <c r="G453" s="8" t="str">
        <f aca="false">IF($A453="","",$A453&amp;"|"&amp;COUNTIF($A$6:$A453,$A453))</f>
        <v/>
      </c>
    </row>
    <row r="454" customFormat="false" ht="15" hidden="false" customHeight="false" outlineLevel="0" collapsed="false">
      <c r="A454" s="7"/>
      <c r="B454" s="7"/>
      <c r="C454" s="7"/>
      <c r="D454" s="42"/>
      <c r="E454" s="38" t="str">
        <f aca="false">IF($A454="","",ROUND(N(C454)*N(D454),2))</f>
        <v/>
      </c>
      <c r="F454" s="8" t="str">
        <f aca="false">IF($A454="","",IF(COUNTIF(Invoices!$A$6:$A$505,$A454)=0,"Invoice not registered",""))</f>
        <v/>
      </c>
      <c r="G454" s="8" t="str">
        <f aca="false">IF($A454="","",$A454&amp;"|"&amp;COUNTIF($A$6:$A454,$A454))</f>
        <v/>
      </c>
    </row>
    <row r="455" customFormat="false" ht="15" hidden="false" customHeight="false" outlineLevel="0" collapsed="false">
      <c r="A455" s="7"/>
      <c r="B455" s="7"/>
      <c r="C455" s="7"/>
      <c r="D455" s="42"/>
      <c r="E455" s="38" t="str">
        <f aca="false">IF($A455="","",ROUND(N(C455)*N(D455),2))</f>
        <v/>
      </c>
      <c r="F455" s="8" t="str">
        <f aca="false">IF($A455="","",IF(COUNTIF(Invoices!$A$6:$A$505,$A455)=0,"Invoice not registered",""))</f>
        <v/>
      </c>
      <c r="G455" s="8" t="str">
        <f aca="false">IF($A455="","",$A455&amp;"|"&amp;COUNTIF($A$6:$A455,$A455))</f>
        <v/>
      </c>
    </row>
    <row r="456" customFormat="false" ht="15" hidden="false" customHeight="false" outlineLevel="0" collapsed="false">
      <c r="A456" s="7"/>
      <c r="B456" s="7"/>
      <c r="C456" s="7"/>
      <c r="D456" s="42"/>
      <c r="E456" s="38" t="str">
        <f aca="false">IF($A456="","",ROUND(N(C456)*N(D456),2))</f>
        <v/>
      </c>
      <c r="F456" s="8" t="str">
        <f aca="false">IF($A456="","",IF(COUNTIF(Invoices!$A$6:$A$505,$A456)=0,"Invoice not registered",""))</f>
        <v/>
      </c>
      <c r="G456" s="8" t="str">
        <f aca="false">IF($A456="","",$A456&amp;"|"&amp;COUNTIF($A$6:$A456,$A456))</f>
        <v/>
      </c>
    </row>
    <row r="457" customFormat="false" ht="15" hidden="false" customHeight="false" outlineLevel="0" collapsed="false">
      <c r="A457" s="7"/>
      <c r="B457" s="7"/>
      <c r="C457" s="7"/>
      <c r="D457" s="42"/>
      <c r="E457" s="38" t="str">
        <f aca="false">IF($A457="","",ROUND(N(C457)*N(D457),2))</f>
        <v/>
      </c>
      <c r="F457" s="8" t="str">
        <f aca="false">IF($A457="","",IF(COUNTIF(Invoices!$A$6:$A$505,$A457)=0,"Invoice not registered",""))</f>
        <v/>
      </c>
      <c r="G457" s="8" t="str">
        <f aca="false">IF($A457="","",$A457&amp;"|"&amp;COUNTIF($A$6:$A457,$A457))</f>
        <v/>
      </c>
    </row>
    <row r="458" customFormat="false" ht="15" hidden="false" customHeight="false" outlineLevel="0" collapsed="false">
      <c r="A458" s="7"/>
      <c r="B458" s="7"/>
      <c r="C458" s="7"/>
      <c r="D458" s="42"/>
      <c r="E458" s="38" t="str">
        <f aca="false">IF($A458="","",ROUND(N(C458)*N(D458),2))</f>
        <v/>
      </c>
      <c r="F458" s="8" t="str">
        <f aca="false">IF($A458="","",IF(COUNTIF(Invoices!$A$6:$A$505,$A458)=0,"Invoice not registered",""))</f>
        <v/>
      </c>
      <c r="G458" s="8" t="str">
        <f aca="false">IF($A458="","",$A458&amp;"|"&amp;COUNTIF($A$6:$A458,$A458))</f>
        <v/>
      </c>
    </row>
    <row r="459" customFormat="false" ht="15" hidden="false" customHeight="false" outlineLevel="0" collapsed="false">
      <c r="A459" s="7"/>
      <c r="B459" s="7"/>
      <c r="C459" s="7"/>
      <c r="D459" s="42"/>
      <c r="E459" s="38" t="str">
        <f aca="false">IF($A459="","",ROUND(N(C459)*N(D459),2))</f>
        <v/>
      </c>
      <c r="F459" s="8" t="str">
        <f aca="false">IF($A459="","",IF(COUNTIF(Invoices!$A$6:$A$505,$A459)=0,"Invoice not registered",""))</f>
        <v/>
      </c>
      <c r="G459" s="8" t="str">
        <f aca="false">IF($A459="","",$A459&amp;"|"&amp;COUNTIF($A$6:$A459,$A459))</f>
        <v/>
      </c>
    </row>
    <row r="460" customFormat="false" ht="15" hidden="false" customHeight="false" outlineLevel="0" collapsed="false">
      <c r="A460" s="7"/>
      <c r="B460" s="7"/>
      <c r="C460" s="7"/>
      <c r="D460" s="42"/>
      <c r="E460" s="38" t="str">
        <f aca="false">IF($A460="","",ROUND(N(C460)*N(D460),2))</f>
        <v/>
      </c>
      <c r="F460" s="8" t="str">
        <f aca="false">IF($A460="","",IF(COUNTIF(Invoices!$A$6:$A$505,$A460)=0,"Invoice not registered",""))</f>
        <v/>
      </c>
      <c r="G460" s="8" t="str">
        <f aca="false">IF($A460="","",$A460&amp;"|"&amp;COUNTIF($A$6:$A460,$A460))</f>
        <v/>
      </c>
    </row>
    <row r="461" customFormat="false" ht="15" hidden="false" customHeight="false" outlineLevel="0" collapsed="false">
      <c r="A461" s="7"/>
      <c r="B461" s="7"/>
      <c r="C461" s="7"/>
      <c r="D461" s="42"/>
      <c r="E461" s="38" t="str">
        <f aca="false">IF($A461="","",ROUND(N(C461)*N(D461),2))</f>
        <v/>
      </c>
      <c r="F461" s="8" t="str">
        <f aca="false">IF($A461="","",IF(COUNTIF(Invoices!$A$6:$A$505,$A461)=0,"Invoice not registered",""))</f>
        <v/>
      </c>
      <c r="G461" s="8" t="str">
        <f aca="false">IF($A461="","",$A461&amp;"|"&amp;COUNTIF($A$6:$A461,$A461))</f>
        <v/>
      </c>
    </row>
    <row r="462" customFormat="false" ht="15" hidden="false" customHeight="false" outlineLevel="0" collapsed="false">
      <c r="A462" s="7"/>
      <c r="B462" s="7"/>
      <c r="C462" s="7"/>
      <c r="D462" s="42"/>
      <c r="E462" s="38" t="str">
        <f aca="false">IF($A462="","",ROUND(N(C462)*N(D462),2))</f>
        <v/>
      </c>
      <c r="F462" s="8" t="str">
        <f aca="false">IF($A462="","",IF(COUNTIF(Invoices!$A$6:$A$505,$A462)=0,"Invoice not registered",""))</f>
        <v/>
      </c>
      <c r="G462" s="8" t="str">
        <f aca="false">IF($A462="","",$A462&amp;"|"&amp;COUNTIF($A$6:$A462,$A462))</f>
        <v/>
      </c>
    </row>
    <row r="463" customFormat="false" ht="15" hidden="false" customHeight="false" outlineLevel="0" collapsed="false">
      <c r="A463" s="7"/>
      <c r="B463" s="7"/>
      <c r="C463" s="7"/>
      <c r="D463" s="42"/>
      <c r="E463" s="38" t="str">
        <f aca="false">IF($A463="","",ROUND(N(C463)*N(D463),2))</f>
        <v/>
      </c>
      <c r="F463" s="8" t="str">
        <f aca="false">IF($A463="","",IF(COUNTIF(Invoices!$A$6:$A$505,$A463)=0,"Invoice not registered",""))</f>
        <v/>
      </c>
      <c r="G463" s="8" t="str">
        <f aca="false">IF($A463="","",$A463&amp;"|"&amp;COUNTIF($A$6:$A463,$A463))</f>
        <v/>
      </c>
    </row>
    <row r="464" customFormat="false" ht="15" hidden="false" customHeight="false" outlineLevel="0" collapsed="false">
      <c r="A464" s="7"/>
      <c r="B464" s="7"/>
      <c r="C464" s="7"/>
      <c r="D464" s="42"/>
      <c r="E464" s="38" t="str">
        <f aca="false">IF($A464="","",ROUND(N(C464)*N(D464),2))</f>
        <v/>
      </c>
      <c r="F464" s="8" t="str">
        <f aca="false">IF($A464="","",IF(COUNTIF(Invoices!$A$6:$A$505,$A464)=0,"Invoice not registered",""))</f>
        <v/>
      </c>
      <c r="G464" s="8" t="str">
        <f aca="false">IF($A464="","",$A464&amp;"|"&amp;COUNTIF($A$6:$A464,$A464))</f>
        <v/>
      </c>
    </row>
    <row r="465" customFormat="false" ht="15" hidden="false" customHeight="false" outlineLevel="0" collapsed="false">
      <c r="A465" s="7"/>
      <c r="B465" s="7"/>
      <c r="C465" s="7"/>
      <c r="D465" s="42"/>
      <c r="E465" s="38" t="str">
        <f aca="false">IF($A465="","",ROUND(N(C465)*N(D465),2))</f>
        <v/>
      </c>
      <c r="F465" s="8" t="str">
        <f aca="false">IF($A465="","",IF(COUNTIF(Invoices!$A$6:$A$505,$A465)=0,"Invoice not registered",""))</f>
        <v/>
      </c>
      <c r="G465" s="8" t="str">
        <f aca="false">IF($A465="","",$A465&amp;"|"&amp;COUNTIF($A$6:$A465,$A465))</f>
        <v/>
      </c>
    </row>
    <row r="466" customFormat="false" ht="15" hidden="false" customHeight="false" outlineLevel="0" collapsed="false">
      <c r="A466" s="7"/>
      <c r="B466" s="7"/>
      <c r="C466" s="7"/>
      <c r="D466" s="42"/>
      <c r="E466" s="38" t="str">
        <f aca="false">IF($A466="","",ROUND(N(C466)*N(D466),2))</f>
        <v/>
      </c>
      <c r="F466" s="8" t="str">
        <f aca="false">IF($A466="","",IF(COUNTIF(Invoices!$A$6:$A$505,$A466)=0,"Invoice not registered",""))</f>
        <v/>
      </c>
      <c r="G466" s="8" t="str">
        <f aca="false">IF($A466="","",$A466&amp;"|"&amp;COUNTIF($A$6:$A466,$A466))</f>
        <v/>
      </c>
    </row>
    <row r="467" customFormat="false" ht="15" hidden="false" customHeight="false" outlineLevel="0" collapsed="false">
      <c r="A467" s="7"/>
      <c r="B467" s="7"/>
      <c r="C467" s="7"/>
      <c r="D467" s="42"/>
      <c r="E467" s="38" t="str">
        <f aca="false">IF($A467="","",ROUND(N(C467)*N(D467),2))</f>
        <v/>
      </c>
      <c r="F467" s="8" t="str">
        <f aca="false">IF($A467="","",IF(COUNTIF(Invoices!$A$6:$A$505,$A467)=0,"Invoice not registered",""))</f>
        <v/>
      </c>
      <c r="G467" s="8" t="str">
        <f aca="false">IF($A467="","",$A467&amp;"|"&amp;COUNTIF($A$6:$A467,$A467))</f>
        <v/>
      </c>
    </row>
    <row r="468" customFormat="false" ht="15" hidden="false" customHeight="false" outlineLevel="0" collapsed="false">
      <c r="A468" s="7"/>
      <c r="B468" s="7"/>
      <c r="C468" s="7"/>
      <c r="D468" s="42"/>
      <c r="E468" s="38" t="str">
        <f aca="false">IF($A468="","",ROUND(N(C468)*N(D468),2))</f>
        <v/>
      </c>
      <c r="F468" s="8" t="str">
        <f aca="false">IF($A468="","",IF(COUNTIF(Invoices!$A$6:$A$505,$A468)=0,"Invoice not registered",""))</f>
        <v/>
      </c>
      <c r="G468" s="8" t="str">
        <f aca="false">IF($A468="","",$A468&amp;"|"&amp;COUNTIF($A$6:$A468,$A468))</f>
        <v/>
      </c>
    </row>
    <row r="469" customFormat="false" ht="15" hidden="false" customHeight="false" outlineLevel="0" collapsed="false">
      <c r="A469" s="7"/>
      <c r="B469" s="7"/>
      <c r="C469" s="7"/>
      <c r="D469" s="42"/>
      <c r="E469" s="38" t="str">
        <f aca="false">IF($A469="","",ROUND(N(C469)*N(D469),2))</f>
        <v/>
      </c>
      <c r="F469" s="8" t="str">
        <f aca="false">IF($A469="","",IF(COUNTIF(Invoices!$A$6:$A$505,$A469)=0,"Invoice not registered",""))</f>
        <v/>
      </c>
      <c r="G469" s="8" t="str">
        <f aca="false">IF($A469="","",$A469&amp;"|"&amp;COUNTIF($A$6:$A469,$A469))</f>
        <v/>
      </c>
    </row>
    <row r="470" customFormat="false" ht="15" hidden="false" customHeight="false" outlineLevel="0" collapsed="false">
      <c r="A470" s="7"/>
      <c r="B470" s="7"/>
      <c r="C470" s="7"/>
      <c r="D470" s="42"/>
      <c r="E470" s="38" t="str">
        <f aca="false">IF($A470="","",ROUND(N(C470)*N(D470),2))</f>
        <v/>
      </c>
      <c r="F470" s="8" t="str">
        <f aca="false">IF($A470="","",IF(COUNTIF(Invoices!$A$6:$A$505,$A470)=0,"Invoice not registered",""))</f>
        <v/>
      </c>
      <c r="G470" s="8" t="str">
        <f aca="false">IF($A470="","",$A470&amp;"|"&amp;COUNTIF($A$6:$A470,$A470))</f>
        <v/>
      </c>
    </row>
    <row r="471" customFormat="false" ht="15" hidden="false" customHeight="false" outlineLevel="0" collapsed="false">
      <c r="A471" s="7"/>
      <c r="B471" s="7"/>
      <c r="C471" s="7"/>
      <c r="D471" s="42"/>
      <c r="E471" s="38" t="str">
        <f aca="false">IF($A471="","",ROUND(N(C471)*N(D471),2))</f>
        <v/>
      </c>
      <c r="F471" s="8" t="str">
        <f aca="false">IF($A471="","",IF(COUNTIF(Invoices!$A$6:$A$505,$A471)=0,"Invoice not registered",""))</f>
        <v/>
      </c>
      <c r="G471" s="8" t="str">
        <f aca="false">IF($A471="","",$A471&amp;"|"&amp;COUNTIF($A$6:$A471,$A471))</f>
        <v/>
      </c>
    </row>
    <row r="472" customFormat="false" ht="15" hidden="false" customHeight="false" outlineLevel="0" collapsed="false">
      <c r="A472" s="7"/>
      <c r="B472" s="7"/>
      <c r="C472" s="7"/>
      <c r="D472" s="42"/>
      <c r="E472" s="38" t="str">
        <f aca="false">IF($A472="","",ROUND(N(C472)*N(D472),2))</f>
        <v/>
      </c>
      <c r="F472" s="8" t="str">
        <f aca="false">IF($A472="","",IF(COUNTIF(Invoices!$A$6:$A$505,$A472)=0,"Invoice not registered",""))</f>
        <v/>
      </c>
      <c r="G472" s="8" t="str">
        <f aca="false">IF($A472="","",$A472&amp;"|"&amp;COUNTIF($A$6:$A472,$A472))</f>
        <v/>
      </c>
    </row>
    <row r="473" customFormat="false" ht="15" hidden="false" customHeight="false" outlineLevel="0" collapsed="false">
      <c r="A473" s="7"/>
      <c r="B473" s="7"/>
      <c r="C473" s="7"/>
      <c r="D473" s="42"/>
      <c r="E473" s="38" t="str">
        <f aca="false">IF($A473="","",ROUND(N(C473)*N(D473),2))</f>
        <v/>
      </c>
      <c r="F473" s="8" t="str">
        <f aca="false">IF($A473="","",IF(COUNTIF(Invoices!$A$6:$A$505,$A473)=0,"Invoice not registered",""))</f>
        <v/>
      </c>
      <c r="G473" s="8" t="str">
        <f aca="false">IF($A473="","",$A473&amp;"|"&amp;COUNTIF($A$6:$A473,$A473))</f>
        <v/>
      </c>
    </row>
    <row r="474" customFormat="false" ht="15" hidden="false" customHeight="false" outlineLevel="0" collapsed="false">
      <c r="A474" s="7"/>
      <c r="B474" s="7"/>
      <c r="C474" s="7"/>
      <c r="D474" s="42"/>
      <c r="E474" s="38" t="str">
        <f aca="false">IF($A474="","",ROUND(N(C474)*N(D474),2))</f>
        <v/>
      </c>
      <c r="F474" s="8" t="str">
        <f aca="false">IF($A474="","",IF(COUNTIF(Invoices!$A$6:$A$505,$A474)=0,"Invoice not registered",""))</f>
        <v/>
      </c>
      <c r="G474" s="8" t="str">
        <f aca="false">IF($A474="","",$A474&amp;"|"&amp;COUNTIF($A$6:$A474,$A474))</f>
        <v/>
      </c>
    </row>
    <row r="475" customFormat="false" ht="15" hidden="false" customHeight="false" outlineLevel="0" collapsed="false">
      <c r="A475" s="7"/>
      <c r="B475" s="7"/>
      <c r="C475" s="7"/>
      <c r="D475" s="42"/>
      <c r="E475" s="38" t="str">
        <f aca="false">IF($A475="","",ROUND(N(C475)*N(D475),2))</f>
        <v/>
      </c>
      <c r="F475" s="8" t="str">
        <f aca="false">IF($A475="","",IF(COUNTIF(Invoices!$A$6:$A$505,$A475)=0,"Invoice not registered",""))</f>
        <v/>
      </c>
      <c r="G475" s="8" t="str">
        <f aca="false">IF($A475="","",$A475&amp;"|"&amp;COUNTIF($A$6:$A475,$A475))</f>
        <v/>
      </c>
    </row>
    <row r="476" customFormat="false" ht="15" hidden="false" customHeight="false" outlineLevel="0" collapsed="false">
      <c r="A476" s="7"/>
      <c r="B476" s="7"/>
      <c r="C476" s="7"/>
      <c r="D476" s="42"/>
      <c r="E476" s="38" t="str">
        <f aca="false">IF($A476="","",ROUND(N(C476)*N(D476),2))</f>
        <v/>
      </c>
      <c r="F476" s="8" t="str">
        <f aca="false">IF($A476="","",IF(COUNTIF(Invoices!$A$6:$A$505,$A476)=0,"Invoice not registered",""))</f>
        <v/>
      </c>
      <c r="G476" s="8" t="str">
        <f aca="false">IF($A476="","",$A476&amp;"|"&amp;COUNTIF($A$6:$A476,$A476))</f>
        <v/>
      </c>
    </row>
    <row r="477" customFormat="false" ht="15" hidden="false" customHeight="false" outlineLevel="0" collapsed="false">
      <c r="A477" s="7"/>
      <c r="B477" s="7"/>
      <c r="C477" s="7"/>
      <c r="D477" s="42"/>
      <c r="E477" s="38" t="str">
        <f aca="false">IF($A477="","",ROUND(N(C477)*N(D477),2))</f>
        <v/>
      </c>
      <c r="F477" s="8" t="str">
        <f aca="false">IF($A477="","",IF(COUNTIF(Invoices!$A$6:$A$505,$A477)=0,"Invoice not registered",""))</f>
        <v/>
      </c>
      <c r="G477" s="8" t="str">
        <f aca="false">IF($A477="","",$A477&amp;"|"&amp;COUNTIF($A$6:$A477,$A477))</f>
        <v/>
      </c>
    </row>
    <row r="478" customFormat="false" ht="15" hidden="false" customHeight="false" outlineLevel="0" collapsed="false">
      <c r="A478" s="7"/>
      <c r="B478" s="7"/>
      <c r="C478" s="7"/>
      <c r="D478" s="42"/>
      <c r="E478" s="38" t="str">
        <f aca="false">IF($A478="","",ROUND(N(C478)*N(D478),2))</f>
        <v/>
      </c>
      <c r="F478" s="8" t="str">
        <f aca="false">IF($A478="","",IF(COUNTIF(Invoices!$A$6:$A$505,$A478)=0,"Invoice not registered",""))</f>
        <v/>
      </c>
      <c r="G478" s="8" t="str">
        <f aca="false">IF($A478="","",$A478&amp;"|"&amp;COUNTIF($A$6:$A478,$A478))</f>
        <v/>
      </c>
    </row>
    <row r="479" customFormat="false" ht="15" hidden="false" customHeight="false" outlineLevel="0" collapsed="false">
      <c r="A479" s="7"/>
      <c r="B479" s="7"/>
      <c r="C479" s="7"/>
      <c r="D479" s="42"/>
      <c r="E479" s="38" t="str">
        <f aca="false">IF($A479="","",ROUND(N(C479)*N(D479),2))</f>
        <v/>
      </c>
      <c r="F479" s="8" t="str">
        <f aca="false">IF($A479="","",IF(COUNTIF(Invoices!$A$6:$A$505,$A479)=0,"Invoice not registered",""))</f>
        <v/>
      </c>
      <c r="G479" s="8" t="str">
        <f aca="false">IF($A479="","",$A479&amp;"|"&amp;COUNTIF($A$6:$A479,$A479))</f>
        <v/>
      </c>
    </row>
    <row r="480" customFormat="false" ht="15" hidden="false" customHeight="false" outlineLevel="0" collapsed="false">
      <c r="A480" s="7"/>
      <c r="B480" s="7"/>
      <c r="C480" s="7"/>
      <c r="D480" s="42"/>
      <c r="E480" s="38" t="str">
        <f aca="false">IF($A480="","",ROUND(N(C480)*N(D480),2))</f>
        <v/>
      </c>
      <c r="F480" s="8" t="str">
        <f aca="false">IF($A480="","",IF(COUNTIF(Invoices!$A$6:$A$505,$A480)=0,"Invoice not registered",""))</f>
        <v/>
      </c>
      <c r="G480" s="8" t="str">
        <f aca="false">IF($A480="","",$A480&amp;"|"&amp;COUNTIF($A$6:$A480,$A480))</f>
        <v/>
      </c>
    </row>
    <row r="481" customFormat="false" ht="15" hidden="false" customHeight="false" outlineLevel="0" collapsed="false">
      <c r="A481" s="7"/>
      <c r="B481" s="7"/>
      <c r="C481" s="7"/>
      <c r="D481" s="42"/>
      <c r="E481" s="38" t="str">
        <f aca="false">IF($A481="","",ROUND(N(C481)*N(D481),2))</f>
        <v/>
      </c>
      <c r="F481" s="8" t="str">
        <f aca="false">IF($A481="","",IF(COUNTIF(Invoices!$A$6:$A$505,$A481)=0,"Invoice not registered",""))</f>
        <v/>
      </c>
      <c r="G481" s="8" t="str">
        <f aca="false">IF($A481="","",$A481&amp;"|"&amp;COUNTIF($A$6:$A481,$A481))</f>
        <v/>
      </c>
    </row>
    <row r="482" customFormat="false" ht="15" hidden="false" customHeight="false" outlineLevel="0" collapsed="false">
      <c r="A482" s="7"/>
      <c r="B482" s="7"/>
      <c r="C482" s="7"/>
      <c r="D482" s="42"/>
      <c r="E482" s="38" t="str">
        <f aca="false">IF($A482="","",ROUND(N(C482)*N(D482),2))</f>
        <v/>
      </c>
      <c r="F482" s="8" t="str">
        <f aca="false">IF($A482="","",IF(COUNTIF(Invoices!$A$6:$A$505,$A482)=0,"Invoice not registered",""))</f>
        <v/>
      </c>
      <c r="G482" s="8" t="str">
        <f aca="false">IF($A482="","",$A482&amp;"|"&amp;COUNTIF($A$6:$A482,$A482))</f>
        <v/>
      </c>
    </row>
    <row r="483" customFormat="false" ht="15" hidden="false" customHeight="false" outlineLevel="0" collapsed="false">
      <c r="A483" s="7"/>
      <c r="B483" s="7"/>
      <c r="C483" s="7"/>
      <c r="D483" s="42"/>
      <c r="E483" s="38" t="str">
        <f aca="false">IF($A483="","",ROUND(N(C483)*N(D483),2))</f>
        <v/>
      </c>
      <c r="F483" s="8" t="str">
        <f aca="false">IF($A483="","",IF(COUNTIF(Invoices!$A$6:$A$505,$A483)=0,"Invoice not registered",""))</f>
        <v/>
      </c>
      <c r="G483" s="8" t="str">
        <f aca="false">IF($A483="","",$A483&amp;"|"&amp;COUNTIF($A$6:$A483,$A483))</f>
        <v/>
      </c>
    </row>
    <row r="484" customFormat="false" ht="15" hidden="false" customHeight="false" outlineLevel="0" collapsed="false">
      <c r="A484" s="7"/>
      <c r="B484" s="7"/>
      <c r="C484" s="7"/>
      <c r="D484" s="42"/>
      <c r="E484" s="38" t="str">
        <f aca="false">IF($A484="","",ROUND(N(C484)*N(D484),2))</f>
        <v/>
      </c>
      <c r="F484" s="8" t="str">
        <f aca="false">IF($A484="","",IF(COUNTIF(Invoices!$A$6:$A$505,$A484)=0,"Invoice not registered",""))</f>
        <v/>
      </c>
      <c r="G484" s="8" t="str">
        <f aca="false">IF($A484="","",$A484&amp;"|"&amp;COUNTIF($A$6:$A484,$A484))</f>
        <v/>
      </c>
    </row>
    <row r="485" customFormat="false" ht="15" hidden="false" customHeight="false" outlineLevel="0" collapsed="false">
      <c r="A485" s="7"/>
      <c r="B485" s="7"/>
      <c r="C485" s="7"/>
      <c r="D485" s="42"/>
      <c r="E485" s="38" t="str">
        <f aca="false">IF($A485="","",ROUND(N(C485)*N(D485),2))</f>
        <v/>
      </c>
      <c r="F485" s="8" t="str">
        <f aca="false">IF($A485="","",IF(COUNTIF(Invoices!$A$6:$A$505,$A485)=0,"Invoice not registered",""))</f>
        <v/>
      </c>
      <c r="G485" s="8" t="str">
        <f aca="false">IF($A485="","",$A485&amp;"|"&amp;COUNTIF($A$6:$A485,$A485))</f>
        <v/>
      </c>
    </row>
    <row r="486" customFormat="false" ht="15" hidden="false" customHeight="false" outlineLevel="0" collapsed="false">
      <c r="A486" s="7"/>
      <c r="B486" s="7"/>
      <c r="C486" s="7"/>
      <c r="D486" s="42"/>
      <c r="E486" s="38" t="str">
        <f aca="false">IF($A486="","",ROUND(N(C486)*N(D486),2))</f>
        <v/>
      </c>
      <c r="F486" s="8" t="str">
        <f aca="false">IF($A486="","",IF(COUNTIF(Invoices!$A$6:$A$505,$A486)=0,"Invoice not registered",""))</f>
        <v/>
      </c>
      <c r="G486" s="8" t="str">
        <f aca="false">IF($A486="","",$A486&amp;"|"&amp;COUNTIF($A$6:$A486,$A486))</f>
        <v/>
      </c>
    </row>
    <row r="487" customFormat="false" ht="15" hidden="false" customHeight="false" outlineLevel="0" collapsed="false">
      <c r="A487" s="7"/>
      <c r="B487" s="7"/>
      <c r="C487" s="7"/>
      <c r="D487" s="42"/>
      <c r="E487" s="38" t="str">
        <f aca="false">IF($A487="","",ROUND(N(C487)*N(D487),2))</f>
        <v/>
      </c>
      <c r="F487" s="8" t="str">
        <f aca="false">IF($A487="","",IF(COUNTIF(Invoices!$A$6:$A$505,$A487)=0,"Invoice not registered",""))</f>
        <v/>
      </c>
      <c r="G487" s="8" t="str">
        <f aca="false">IF($A487="","",$A487&amp;"|"&amp;COUNTIF($A$6:$A487,$A487))</f>
        <v/>
      </c>
    </row>
    <row r="488" customFormat="false" ht="15" hidden="false" customHeight="false" outlineLevel="0" collapsed="false">
      <c r="A488" s="7"/>
      <c r="B488" s="7"/>
      <c r="C488" s="7"/>
      <c r="D488" s="42"/>
      <c r="E488" s="38" t="str">
        <f aca="false">IF($A488="","",ROUND(N(C488)*N(D488),2))</f>
        <v/>
      </c>
      <c r="F488" s="8" t="str">
        <f aca="false">IF($A488="","",IF(COUNTIF(Invoices!$A$6:$A$505,$A488)=0,"Invoice not registered",""))</f>
        <v/>
      </c>
      <c r="G488" s="8" t="str">
        <f aca="false">IF($A488="","",$A488&amp;"|"&amp;COUNTIF($A$6:$A488,$A488))</f>
        <v/>
      </c>
    </row>
    <row r="489" customFormat="false" ht="15" hidden="false" customHeight="false" outlineLevel="0" collapsed="false">
      <c r="A489" s="7"/>
      <c r="B489" s="7"/>
      <c r="C489" s="7"/>
      <c r="D489" s="42"/>
      <c r="E489" s="38" t="str">
        <f aca="false">IF($A489="","",ROUND(N(C489)*N(D489),2))</f>
        <v/>
      </c>
      <c r="F489" s="8" t="str">
        <f aca="false">IF($A489="","",IF(COUNTIF(Invoices!$A$6:$A$505,$A489)=0,"Invoice not registered",""))</f>
        <v/>
      </c>
      <c r="G489" s="8" t="str">
        <f aca="false">IF($A489="","",$A489&amp;"|"&amp;COUNTIF($A$6:$A489,$A489))</f>
        <v/>
      </c>
    </row>
    <row r="490" customFormat="false" ht="15" hidden="false" customHeight="false" outlineLevel="0" collapsed="false">
      <c r="A490" s="7"/>
      <c r="B490" s="7"/>
      <c r="C490" s="7"/>
      <c r="D490" s="42"/>
      <c r="E490" s="38" t="str">
        <f aca="false">IF($A490="","",ROUND(N(C490)*N(D490),2))</f>
        <v/>
      </c>
      <c r="F490" s="8" t="str">
        <f aca="false">IF($A490="","",IF(COUNTIF(Invoices!$A$6:$A$505,$A490)=0,"Invoice not registered",""))</f>
        <v/>
      </c>
      <c r="G490" s="8" t="str">
        <f aca="false">IF($A490="","",$A490&amp;"|"&amp;COUNTIF($A$6:$A490,$A490))</f>
        <v/>
      </c>
    </row>
    <row r="491" customFormat="false" ht="15" hidden="false" customHeight="false" outlineLevel="0" collapsed="false">
      <c r="A491" s="7"/>
      <c r="B491" s="7"/>
      <c r="C491" s="7"/>
      <c r="D491" s="42"/>
      <c r="E491" s="38" t="str">
        <f aca="false">IF($A491="","",ROUND(N(C491)*N(D491),2))</f>
        <v/>
      </c>
      <c r="F491" s="8" t="str">
        <f aca="false">IF($A491="","",IF(COUNTIF(Invoices!$A$6:$A$505,$A491)=0,"Invoice not registered",""))</f>
        <v/>
      </c>
      <c r="G491" s="8" t="str">
        <f aca="false">IF($A491="","",$A491&amp;"|"&amp;COUNTIF($A$6:$A491,$A491))</f>
        <v/>
      </c>
    </row>
    <row r="492" customFormat="false" ht="15" hidden="false" customHeight="false" outlineLevel="0" collapsed="false">
      <c r="A492" s="7"/>
      <c r="B492" s="7"/>
      <c r="C492" s="7"/>
      <c r="D492" s="42"/>
      <c r="E492" s="38" t="str">
        <f aca="false">IF($A492="","",ROUND(N(C492)*N(D492),2))</f>
        <v/>
      </c>
      <c r="F492" s="8" t="str">
        <f aca="false">IF($A492="","",IF(COUNTIF(Invoices!$A$6:$A$505,$A492)=0,"Invoice not registered",""))</f>
        <v/>
      </c>
      <c r="G492" s="8" t="str">
        <f aca="false">IF($A492="","",$A492&amp;"|"&amp;COUNTIF($A$6:$A492,$A492))</f>
        <v/>
      </c>
    </row>
    <row r="493" customFormat="false" ht="15" hidden="false" customHeight="false" outlineLevel="0" collapsed="false">
      <c r="A493" s="7"/>
      <c r="B493" s="7"/>
      <c r="C493" s="7"/>
      <c r="D493" s="42"/>
      <c r="E493" s="38" t="str">
        <f aca="false">IF($A493="","",ROUND(N(C493)*N(D493),2))</f>
        <v/>
      </c>
      <c r="F493" s="8" t="str">
        <f aca="false">IF($A493="","",IF(COUNTIF(Invoices!$A$6:$A$505,$A493)=0,"Invoice not registered",""))</f>
        <v/>
      </c>
      <c r="G493" s="8" t="str">
        <f aca="false">IF($A493="","",$A493&amp;"|"&amp;COUNTIF($A$6:$A493,$A493))</f>
        <v/>
      </c>
    </row>
    <row r="494" customFormat="false" ht="15" hidden="false" customHeight="false" outlineLevel="0" collapsed="false">
      <c r="A494" s="7"/>
      <c r="B494" s="7"/>
      <c r="C494" s="7"/>
      <c r="D494" s="42"/>
      <c r="E494" s="38" t="str">
        <f aca="false">IF($A494="","",ROUND(N(C494)*N(D494),2))</f>
        <v/>
      </c>
      <c r="F494" s="8" t="str">
        <f aca="false">IF($A494="","",IF(COUNTIF(Invoices!$A$6:$A$505,$A494)=0,"Invoice not registered",""))</f>
        <v/>
      </c>
      <c r="G494" s="8" t="str">
        <f aca="false">IF($A494="","",$A494&amp;"|"&amp;COUNTIF($A$6:$A494,$A494))</f>
        <v/>
      </c>
    </row>
    <row r="495" customFormat="false" ht="15" hidden="false" customHeight="false" outlineLevel="0" collapsed="false">
      <c r="A495" s="7"/>
      <c r="B495" s="7"/>
      <c r="C495" s="7"/>
      <c r="D495" s="42"/>
      <c r="E495" s="38" t="str">
        <f aca="false">IF($A495="","",ROUND(N(C495)*N(D495),2))</f>
        <v/>
      </c>
      <c r="F495" s="8" t="str">
        <f aca="false">IF($A495="","",IF(COUNTIF(Invoices!$A$6:$A$505,$A495)=0,"Invoice not registered",""))</f>
        <v/>
      </c>
      <c r="G495" s="8" t="str">
        <f aca="false">IF($A495="","",$A495&amp;"|"&amp;COUNTIF($A$6:$A495,$A495))</f>
        <v/>
      </c>
    </row>
    <row r="496" customFormat="false" ht="15" hidden="false" customHeight="false" outlineLevel="0" collapsed="false">
      <c r="A496" s="7"/>
      <c r="B496" s="7"/>
      <c r="C496" s="7"/>
      <c r="D496" s="42"/>
      <c r="E496" s="38" t="str">
        <f aca="false">IF($A496="","",ROUND(N(C496)*N(D496),2))</f>
        <v/>
      </c>
      <c r="F496" s="8" t="str">
        <f aca="false">IF($A496="","",IF(COUNTIF(Invoices!$A$6:$A$505,$A496)=0,"Invoice not registered",""))</f>
        <v/>
      </c>
      <c r="G496" s="8" t="str">
        <f aca="false">IF($A496="","",$A496&amp;"|"&amp;COUNTIF($A$6:$A496,$A496))</f>
        <v/>
      </c>
    </row>
    <row r="497" customFormat="false" ht="15" hidden="false" customHeight="false" outlineLevel="0" collapsed="false">
      <c r="A497" s="7"/>
      <c r="B497" s="7"/>
      <c r="C497" s="7"/>
      <c r="D497" s="42"/>
      <c r="E497" s="38" t="str">
        <f aca="false">IF($A497="","",ROUND(N(C497)*N(D497),2))</f>
        <v/>
      </c>
      <c r="F497" s="8" t="str">
        <f aca="false">IF($A497="","",IF(COUNTIF(Invoices!$A$6:$A$505,$A497)=0,"Invoice not registered",""))</f>
        <v/>
      </c>
      <c r="G497" s="8" t="str">
        <f aca="false">IF($A497="","",$A497&amp;"|"&amp;COUNTIF($A$6:$A497,$A497))</f>
        <v/>
      </c>
    </row>
    <row r="498" customFormat="false" ht="15" hidden="false" customHeight="false" outlineLevel="0" collapsed="false">
      <c r="A498" s="7"/>
      <c r="B498" s="7"/>
      <c r="C498" s="7"/>
      <c r="D498" s="42"/>
      <c r="E498" s="38" t="str">
        <f aca="false">IF($A498="","",ROUND(N(C498)*N(D498),2))</f>
        <v/>
      </c>
      <c r="F498" s="8" t="str">
        <f aca="false">IF($A498="","",IF(COUNTIF(Invoices!$A$6:$A$505,$A498)=0,"Invoice not registered",""))</f>
        <v/>
      </c>
      <c r="G498" s="8" t="str">
        <f aca="false">IF($A498="","",$A498&amp;"|"&amp;COUNTIF($A$6:$A498,$A498))</f>
        <v/>
      </c>
    </row>
    <row r="499" customFormat="false" ht="15" hidden="false" customHeight="false" outlineLevel="0" collapsed="false">
      <c r="A499" s="7"/>
      <c r="B499" s="7"/>
      <c r="C499" s="7"/>
      <c r="D499" s="42"/>
      <c r="E499" s="38" t="str">
        <f aca="false">IF($A499="","",ROUND(N(C499)*N(D499),2))</f>
        <v/>
      </c>
      <c r="F499" s="8" t="str">
        <f aca="false">IF($A499="","",IF(COUNTIF(Invoices!$A$6:$A$505,$A499)=0,"Invoice not registered",""))</f>
        <v/>
      </c>
      <c r="G499" s="8" t="str">
        <f aca="false">IF($A499="","",$A499&amp;"|"&amp;COUNTIF($A$6:$A499,$A499))</f>
        <v/>
      </c>
    </row>
    <row r="500" customFormat="false" ht="15" hidden="false" customHeight="false" outlineLevel="0" collapsed="false">
      <c r="A500" s="7"/>
      <c r="B500" s="7"/>
      <c r="C500" s="7"/>
      <c r="D500" s="42"/>
      <c r="E500" s="38" t="str">
        <f aca="false">IF($A500="","",ROUND(N(C500)*N(D500),2))</f>
        <v/>
      </c>
      <c r="F500" s="8" t="str">
        <f aca="false">IF($A500="","",IF(COUNTIF(Invoices!$A$6:$A$505,$A500)=0,"Invoice not registered",""))</f>
        <v/>
      </c>
      <c r="G500" s="8" t="str">
        <f aca="false">IF($A500="","",$A500&amp;"|"&amp;COUNTIF($A$6:$A500,$A500))</f>
        <v/>
      </c>
    </row>
    <row r="501" customFormat="false" ht="15" hidden="false" customHeight="false" outlineLevel="0" collapsed="false">
      <c r="A501" s="7"/>
      <c r="B501" s="7"/>
      <c r="C501" s="7"/>
      <c r="D501" s="42"/>
      <c r="E501" s="38" t="str">
        <f aca="false">IF($A501="","",ROUND(N(C501)*N(D501),2))</f>
        <v/>
      </c>
      <c r="F501" s="8" t="str">
        <f aca="false">IF($A501="","",IF(COUNTIF(Invoices!$A$6:$A$505,$A501)=0,"Invoice not registered",""))</f>
        <v/>
      </c>
      <c r="G501" s="8" t="str">
        <f aca="false">IF($A501="","",$A501&amp;"|"&amp;COUNTIF($A$6:$A501,$A501))</f>
        <v/>
      </c>
    </row>
    <row r="502" customFormat="false" ht="15" hidden="false" customHeight="false" outlineLevel="0" collapsed="false">
      <c r="A502" s="7"/>
      <c r="B502" s="7"/>
      <c r="C502" s="7"/>
      <c r="D502" s="42"/>
      <c r="E502" s="38" t="str">
        <f aca="false">IF($A502="","",ROUND(N(C502)*N(D502),2))</f>
        <v/>
      </c>
      <c r="F502" s="8" t="str">
        <f aca="false">IF($A502="","",IF(COUNTIF(Invoices!$A$6:$A$505,$A502)=0,"Invoice not registered",""))</f>
        <v/>
      </c>
      <c r="G502" s="8" t="str">
        <f aca="false">IF($A502="","",$A502&amp;"|"&amp;COUNTIF($A$6:$A502,$A502))</f>
        <v/>
      </c>
    </row>
    <row r="503" customFormat="false" ht="15" hidden="false" customHeight="false" outlineLevel="0" collapsed="false">
      <c r="A503" s="7"/>
      <c r="B503" s="7"/>
      <c r="C503" s="7"/>
      <c r="D503" s="42"/>
      <c r="E503" s="38" t="str">
        <f aca="false">IF($A503="","",ROUND(N(C503)*N(D503),2))</f>
        <v/>
      </c>
      <c r="F503" s="8" t="str">
        <f aca="false">IF($A503="","",IF(COUNTIF(Invoices!$A$6:$A$505,$A503)=0,"Invoice not registered",""))</f>
        <v/>
      </c>
      <c r="G503" s="8" t="str">
        <f aca="false">IF($A503="","",$A503&amp;"|"&amp;COUNTIF($A$6:$A503,$A503))</f>
        <v/>
      </c>
    </row>
    <row r="504" customFormat="false" ht="15" hidden="false" customHeight="false" outlineLevel="0" collapsed="false">
      <c r="A504" s="7"/>
      <c r="B504" s="7"/>
      <c r="C504" s="7"/>
      <c r="D504" s="42"/>
      <c r="E504" s="38" t="str">
        <f aca="false">IF($A504="","",ROUND(N(C504)*N(D504),2))</f>
        <v/>
      </c>
      <c r="F504" s="8" t="str">
        <f aca="false">IF($A504="","",IF(COUNTIF(Invoices!$A$6:$A$505,$A504)=0,"Invoice not registered",""))</f>
        <v/>
      </c>
      <c r="G504" s="8" t="str">
        <f aca="false">IF($A504="","",$A504&amp;"|"&amp;COUNTIF($A$6:$A504,$A504))</f>
        <v/>
      </c>
    </row>
    <row r="505" customFormat="false" ht="15" hidden="false" customHeight="false" outlineLevel="0" collapsed="false">
      <c r="A505" s="7"/>
      <c r="B505" s="7"/>
      <c r="C505" s="7"/>
      <c r="D505" s="42"/>
      <c r="E505" s="38" t="str">
        <f aca="false">IF($A505="","",ROUND(N(C505)*N(D505),2))</f>
        <v/>
      </c>
      <c r="F505" s="8" t="str">
        <f aca="false">IF($A505="","",IF(COUNTIF(Invoices!$A$6:$A$505,$A505)=0,"Invoice not registered",""))</f>
        <v/>
      </c>
      <c r="G505" s="8" t="str">
        <f aca="false">IF($A505="","",$A505&amp;"|"&amp;COUNTIF($A$6:$A505,$A505))</f>
        <v/>
      </c>
    </row>
    <row r="506" customFormat="false" ht="15" hidden="false" customHeight="false" outlineLevel="0" collapsed="false">
      <c r="A506" s="7"/>
      <c r="B506" s="7"/>
      <c r="C506" s="7"/>
      <c r="D506" s="42"/>
      <c r="E506" s="38" t="str">
        <f aca="false">IF($A506="","",ROUND(N(C506)*N(D506),2))</f>
        <v/>
      </c>
      <c r="F506" s="8" t="str">
        <f aca="false">IF($A506="","",IF(COUNTIF(Invoices!$A$6:$A$505,$A506)=0,"Invoice not registered",""))</f>
        <v/>
      </c>
      <c r="G506" s="8" t="str">
        <f aca="false">IF($A506="","",$A506&amp;"|"&amp;COUNTIF($A$6:$A506,$A506))</f>
        <v/>
      </c>
    </row>
    <row r="507" customFormat="false" ht="15" hidden="false" customHeight="false" outlineLevel="0" collapsed="false">
      <c r="A507" s="7"/>
      <c r="B507" s="7"/>
      <c r="C507" s="7"/>
      <c r="D507" s="42"/>
      <c r="E507" s="38" t="str">
        <f aca="false">IF($A507="","",ROUND(N(C507)*N(D507),2))</f>
        <v/>
      </c>
      <c r="F507" s="8" t="str">
        <f aca="false">IF($A507="","",IF(COUNTIF(Invoices!$A$6:$A$505,$A507)=0,"Invoice not registered",""))</f>
        <v/>
      </c>
      <c r="G507" s="8" t="str">
        <f aca="false">IF($A507="","",$A507&amp;"|"&amp;COUNTIF($A$6:$A507,$A507))</f>
        <v/>
      </c>
    </row>
    <row r="508" customFormat="false" ht="15" hidden="false" customHeight="false" outlineLevel="0" collapsed="false">
      <c r="A508" s="7"/>
      <c r="B508" s="7"/>
      <c r="C508" s="7"/>
      <c r="D508" s="42"/>
      <c r="E508" s="38" t="str">
        <f aca="false">IF($A508="","",ROUND(N(C508)*N(D508),2))</f>
        <v/>
      </c>
      <c r="F508" s="8" t="str">
        <f aca="false">IF($A508="","",IF(COUNTIF(Invoices!$A$6:$A$505,$A508)=0,"Invoice not registered",""))</f>
        <v/>
      </c>
      <c r="G508" s="8" t="str">
        <f aca="false">IF($A508="","",$A508&amp;"|"&amp;COUNTIF($A$6:$A508,$A508))</f>
        <v/>
      </c>
    </row>
    <row r="509" customFormat="false" ht="15" hidden="false" customHeight="false" outlineLevel="0" collapsed="false">
      <c r="A509" s="7"/>
      <c r="B509" s="7"/>
      <c r="C509" s="7"/>
      <c r="D509" s="42"/>
      <c r="E509" s="38" t="str">
        <f aca="false">IF($A509="","",ROUND(N(C509)*N(D509),2))</f>
        <v/>
      </c>
      <c r="F509" s="8" t="str">
        <f aca="false">IF($A509="","",IF(COUNTIF(Invoices!$A$6:$A$505,$A509)=0,"Invoice not registered",""))</f>
        <v/>
      </c>
      <c r="G509" s="8" t="str">
        <f aca="false">IF($A509="","",$A509&amp;"|"&amp;COUNTIF($A$6:$A509,$A509))</f>
        <v/>
      </c>
    </row>
    <row r="510" customFormat="false" ht="15" hidden="false" customHeight="false" outlineLevel="0" collapsed="false">
      <c r="A510" s="7"/>
      <c r="B510" s="7"/>
      <c r="C510" s="7"/>
      <c r="D510" s="42"/>
      <c r="E510" s="38" t="str">
        <f aca="false">IF($A510="","",ROUND(N(C510)*N(D510),2))</f>
        <v/>
      </c>
      <c r="F510" s="8" t="str">
        <f aca="false">IF($A510="","",IF(COUNTIF(Invoices!$A$6:$A$505,$A510)=0,"Invoice not registered",""))</f>
        <v/>
      </c>
      <c r="G510" s="8" t="str">
        <f aca="false">IF($A510="","",$A510&amp;"|"&amp;COUNTIF($A$6:$A510,$A510))</f>
        <v/>
      </c>
    </row>
    <row r="511" customFormat="false" ht="15" hidden="false" customHeight="false" outlineLevel="0" collapsed="false">
      <c r="A511" s="7"/>
      <c r="B511" s="7"/>
      <c r="C511" s="7"/>
      <c r="D511" s="42"/>
      <c r="E511" s="38" t="str">
        <f aca="false">IF($A511="","",ROUND(N(C511)*N(D511),2))</f>
        <v/>
      </c>
      <c r="F511" s="8" t="str">
        <f aca="false">IF($A511="","",IF(COUNTIF(Invoices!$A$6:$A$505,$A511)=0,"Invoice not registered",""))</f>
        <v/>
      </c>
      <c r="G511" s="8" t="str">
        <f aca="false">IF($A511="","",$A511&amp;"|"&amp;COUNTIF($A$6:$A511,$A511))</f>
        <v/>
      </c>
    </row>
    <row r="512" customFormat="false" ht="15" hidden="false" customHeight="false" outlineLevel="0" collapsed="false">
      <c r="A512" s="7"/>
      <c r="B512" s="7"/>
      <c r="C512" s="7"/>
      <c r="D512" s="42"/>
      <c r="E512" s="38" t="str">
        <f aca="false">IF($A512="","",ROUND(N(C512)*N(D512),2))</f>
        <v/>
      </c>
      <c r="F512" s="8" t="str">
        <f aca="false">IF($A512="","",IF(COUNTIF(Invoices!$A$6:$A$505,$A512)=0,"Invoice not registered",""))</f>
        <v/>
      </c>
      <c r="G512" s="8" t="str">
        <f aca="false">IF($A512="","",$A512&amp;"|"&amp;COUNTIF($A$6:$A512,$A512))</f>
        <v/>
      </c>
    </row>
    <row r="513" customFormat="false" ht="15" hidden="false" customHeight="false" outlineLevel="0" collapsed="false">
      <c r="A513" s="7"/>
      <c r="B513" s="7"/>
      <c r="C513" s="7"/>
      <c r="D513" s="42"/>
      <c r="E513" s="38" t="str">
        <f aca="false">IF($A513="","",ROUND(N(C513)*N(D513),2))</f>
        <v/>
      </c>
      <c r="F513" s="8" t="str">
        <f aca="false">IF($A513="","",IF(COUNTIF(Invoices!$A$6:$A$505,$A513)=0,"Invoice not registered",""))</f>
        <v/>
      </c>
      <c r="G513" s="8" t="str">
        <f aca="false">IF($A513="","",$A513&amp;"|"&amp;COUNTIF($A$6:$A513,$A513))</f>
        <v/>
      </c>
    </row>
    <row r="514" customFormat="false" ht="15" hidden="false" customHeight="false" outlineLevel="0" collapsed="false">
      <c r="A514" s="7"/>
      <c r="B514" s="7"/>
      <c r="C514" s="7"/>
      <c r="D514" s="42"/>
      <c r="E514" s="38" t="str">
        <f aca="false">IF($A514="","",ROUND(N(C514)*N(D514),2))</f>
        <v/>
      </c>
      <c r="F514" s="8" t="str">
        <f aca="false">IF($A514="","",IF(COUNTIF(Invoices!$A$6:$A$505,$A514)=0,"Invoice not registered",""))</f>
        <v/>
      </c>
      <c r="G514" s="8" t="str">
        <f aca="false">IF($A514="","",$A514&amp;"|"&amp;COUNTIF($A$6:$A514,$A514))</f>
        <v/>
      </c>
    </row>
    <row r="515" customFormat="false" ht="15" hidden="false" customHeight="false" outlineLevel="0" collapsed="false">
      <c r="A515" s="7"/>
      <c r="B515" s="7"/>
      <c r="C515" s="7"/>
      <c r="D515" s="42"/>
      <c r="E515" s="38" t="str">
        <f aca="false">IF($A515="","",ROUND(N(C515)*N(D515),2))</f>
        <v/>
      </c>
      <c r="F515" s="8" t="str">
        <f aca="false">IF($A515="","",IF(COUNTIF(Invoices!$A$6:$A$505,$A515)=0,"Invoice not registered",""))</f>
        <v/>
      </c>
      <c r="G515" s="8" t="str">
        <f aca="false">IF($A515="","",$A515&amp;"|"&amp;COUNTIF($A$6:$A515,$A515))</f>
        <v/>
      </c>
    </row>
    <row r="516" customFormat="false" ht="15" hidden="false" customHeight="false" outlineLevel="0" collapsed="false">
      <c r="A516" s="7"/>
      <c r="B516" s="7"/>
      <c r="C516" s="7"/>
      <c r="D516" s="42"/>
      <c r="E516" s="38" t="str">
        <f aca="false">IF($A516="","",ROUND(N(C516)*N(D516),2))</f>
        <v/>
      </c>
      <c r="F516" s="8" t="str">
        <f aca="false">IF($A516="","",IF(COUNTIF(Invoices!$A$6:$A$505,$A516)=0,"Invoice not registered",""))</f>
        <v/>
      </c>
      <c r="G516" s="8" t="str">
        <f aca="false">IF($A516="","",$A516&amp;"|"&amp;COUNTIF($A$6:$A516,$A516))</f>
        <v/>
      </c>
    </row>
    <row r="517" customFormat="false" ht="15" hidden="false" customHeight="false" outlineLevel="0" collapsed="false">
      <c r="A517" s="7"/>
      <c r="B517" s="7"/>
      <c r="C517" s="7"/>
      <c r="D517" s="42"/>
      <c r="E517" s="38" t="str">
        <f aca="false">IF($A517="","",ROUND(N(C517)*N(D517),2))</f>
        <v/>
      </c>
      <c r="F517" s="8" t="str">
        <f aca="false">IF($A517="","",IF(COUNTIF(Invoices!$A$6:$A$505,$A517)=0,"Invoice not registered",""))</f>
        <v/>
      </c>
      <c r="G517" s="8" t="str">
        <f aca="false">IF($A517="","",$A517&amp;"|"&amp;COUNTIF($A$6:$A517,$A517))</f>
        <v/>
      </c>
    </row>
    <row r="518" customFormat="false" ht="15" hidden="false" customHeight="false" outlineLevel="0" collapsed="false">
      <c r="A518" s="7"/>
      <c r="B518" s="7"/>
      <c r="C518" s="7"/>
      <c r="D518" s="42"/>
      <c r="E518" s="38" t="str">
        <f aca="false">IF($A518="","",ROUND(N(C518)*N(D518),2))</f>
        <v/>
      </c>
      <c r="F518" s="8" t="str">
        <f aca="false">IF($A518="","",IF(COUNTIF(Invoices!$A$6:$A$505,$A518)=0,"Invoice not registered",""))</f>
        <v/>
      </c>
      <c r="G518" s="8" t="str">
        <f aca="false">IF($A518="","",$A518&amp;"|"&amp;COUNTIF($A$6:$A518,$A518))</f>
        <v/>
      </c>
    </row>
    <row r="519" customFormat="false" ht="15" hidden="false" customHeight="false" outlineLevel="0" collapsed="false">
      <c r="A519" s="7"/>
      <c r="B519" s="7"/>
      <c r="C519" s="7"/>
      <c r="D519" s="42"/>
      <c r="E519" s="38" t="str">
        <f aca="false">IF($A519="","",ROUND(N(C519)*N(D519),2))</f>
        <v/>
      </c>
      <c r="F519" s="8" t="str">
        <f aca="false">IF($A519="","",IF(COUNTIF(Invoices!$A$6:$A$505,$A519)=0,"Invoice not registered",""))</f>
        <v/>
      </c>
      <c r="G519" s="8" t="str">
        <f aca="false">IF($A519="","",$A519&amp;"|"&amp;COUNTIF($A$6:$A519,$A519))</f>
        <v/>
      </c>
    </row>
    <row r="520" customFormat="false" ht="15" hidden="false" customHeight="false" outlineLevel="0" collapsed="false">
      <c r="A520" s="7"/>
      <c r="B520" s="7"/>
      <c r="C520" s="7"/>
      <c r="D520" s="42"/>
      <c r="E520" s="38" t="str">
        <f aca="false">IF($A520="","",ROUND(N(C520)*N(D520),2))</f>
        <v/>
      </c>
      <c r="F520" s="8" t="str">
        <f aca="false">IF($A520="","",IF(COUNTIF(Invoices!$A$6:$A$505,$A520)=0,"Invoice not registered",""))</f>
        <v/>
      </c>
      <c r="G520" s="8" t="str">
        <f aca="false">IF($A520="","",$A520&amp;"|"&amp;COUNTIF($A$6:$A520,$A520))</f>
        <v/>
      </c>
    </row>
    <row r="521" customFormat="false" ht="15" hidden="false" customHeight="false" outlineLevel="0" collapsed="false">
      <c r="A521" s="7"/>
      <c r="B521" s="7"/>
      <c r="C521" s="7"/>
      <c r="D521" s="42"/>
      <c r="E521" s="38" t="str">
        <f aca="false">IF($A521="","",ROUND(N(C521)*N(D521),2))</f>
        <v/>
      </c>
      <c r="F521" s="8" t="str">
        <f aca="false">IF($A521="","",IF(COUNTIF(Invoices!$A$6:$A$505,$A521)=0,"Invoice not registered",""))</f>
        <v/>
      </c>
      <c r="G521" s="8" t="str">
        <f aca="false">IF($A521="","",$A521&amp;"|"&amp;COUNTIF($A$6:$A521,$A521))</f>
        <v/>
      </c>
    </row>
    <row r="522" customFormat="false" ht="15" hidden="false" customHeight="false" outlineLevel="0" collapsed="false">
      <c r="A522" s="7"/>
      <c r="B522" s="7"/>
      <c r="C522" s="7"/>
      <c r="D522" s="42"/>
      <c r="E522" s="38" t="str">
        <f aca="false">IF($A522="","",ROUND(N(C522)*N(D522),2))</f>
        <v/>
      </c>
      <c r="F522" s="8" t="str">
        <f aca="false">IF($A522="","",IF(COUNTIF(Invoices!$A$6:$A$505,$A522)=0,"Invoice not registered",""))</f>
        <v/>
      </c>
      <c r="G522" s="8" t="str">
        <f aca="false">IF($A522="","",$A522&amp;"|"&amp;COUNTIF($A$6:$A522,$A522))</f>
        <v/>
      </c>
    </row>
    <row r="523" customFormat="false" ht="15" hidden="false" customHeight="false" outlineLevel="0" collapsed="false">
      <c r="A523" s="7"/>
      <c r="B523" s="7"/>
      <c r="C523" s="7"/>
      <c r="D523" s="42"/>
      <c r="E523" s="38" t="str">
        <f aca="false">IF($A523="","",ROUND(N(C523)*N(D523),2))</f>
        <v/>
      </c>
      <c r="F523" s="8" t="str">
        <f aca="false">IF($A523="","",IF(COUNTIF(Invoices!$A$6:$A$505,$A523)=0,"Invoice not registered",""))</f>
        <v/>
      </c>
      <c r="G523" s="8" t="str">
        <f aca="false">IF($A523="","",$A523&amp;"|"&amp;COUNTIF($A$6:$A523,$A523))</f>
        <v/>
      </c>
    </row>
    <row r="524" customFormat="false" ht="15" hidden="false" customHeight="false" outlineLevel="0" collapsed="false">
      <c r="A524" s="7"/>
      <c r="B524" s="7"/>
      <c r="C524" s="7"/>
      <c r="D524" s="42"/>
      <c r="E524" s="38" t="str">
        <f aca="false">IF($A524="","",ROUND(N(C524)*N(D524),2))</f>
        <v/>
      </c>
      <c r="F524" s="8" t="str">
        <f aca="false">IF($A524="","",IF(COUNTIF(Invoices!$A$6:$A$505,$A524)=0,"Invoice not registered",""))</f>
        <v/>
      </c>
      <c r="G524" s="8" t="str">
        <f aca="false">IF($A524="","",$A524&amp;"|"&amp;COUNTIF($A$6:$A524,$A524))</f>
        <v/>
      </c>
    </row>
    <row r="525" customFormat="false" ht="15" hidden="false" customHeight="false" outlineLevel="0" collapsed="false">
      <c r="A525" s="7"/>
      <c r="B525" s="7"/>
      <c r="C525" s="7"/>
      <c r="D525" s="42"/>
      <c r="E525" s="38" t="str">
        <f aca="false">IF($A525="","",ROUND(N(C525)*N(D525),2))</f>
        <v/>
      </c>
      <c r="F525" s="8" t="str">
        <f aca="false">IF($A525="","",IF(COUNTIF(Invoices!$A$6:$A$505,$A525)=0,"Invoice not registered",""))</f>
        <v/>
      </c>
      <c r="G525" s="8" t="str">
        <f aca="false">IF($A525="","",$A525&amp;"|"&amp;COUNTIF($A$6:$A525,$A525))</f>
        <v/>
      </c>
    </row>
    <row r="526" customFormat="false" ht="15" hidden="false" customHeight="false" outlineLevel="0" collapsed="false">
      <c r="A526" s="7"/>
      <c r="B526" s="7"/>
      <c r="C526" s="7"/>
      <c r="D526" s="42"/>
      <c r="E526" s="38" t="str">
        <f aca="false">IF($A526="","",ROUND(N(C526)*N(D526),2))</f>
        <v/>
      </c>
      <c r="F526" s="8" t="str">
        <f aca="false">IF($A526="","",IF(COUNTIF(Invoices!$A$6:$A$505,$A526)=0,"Invoice not registered",""))</f>
        <v/>
      </c>
      <c r="G526" s="8" t="str">
        <f aca="false">IF($A526="","",$A526&amp;"|"&amp;COUNTIF($A$6:$A526,$A526))</f>
        <v/>
      </c>
    </row>
    <row r="527" customFormat="false" ht="15" hidden="false" customHeight="false" outlineLevel="0" collapsed="false">
      <c r="A527" s="7"/>
      <c r="B527" s="7"/>
      <c r="C527" s="7"/>
      <c r="D527" s="42"/>
      <c r="E527" s="38" t="str">
        <f aca="false">IF($A527="","",ROUND(N(C527)*N(D527),2))</f>
        <v/>
      </c>
      <c r="F527" s="8" t="str">
        <f aca="false">IF($A527="","",IF(COUNTIF(Invoices!$A$6:$A$505,$A527)=0,"Invoice not registered",""))</f>
        <v/>
      </c>
      <c r="G527" s="8" t="str">
        <f aca="false">IF($A527="","",$A527&amp;"|"&amp;COUNTIF($A$6:$A527,$A527))</f>
        <v/>
      </c>
    </row>
    <row r="528" customFormat="false" ht="15" hidden="false" customHeight="false" outlineLevel="0" collapsed="false">
      <c r="A528" s="7"/>
      <c r="B528" s="7"/>
      <c r="C528" s="7"/>
      <c r="D528" s="42"/>
      <c r="E528" s="38" t="str">
        <f aca="false">IF($A528="","",ROUND(N(C528)*N(D528),2))</f>
        <v/>
      </c>
      <c r="F528" s="8" t="str">
        <f aca="false">IF($A528="","",IF(COUNTIF(Invoices!$A$6:$A$505,$A528)=0,"Invoice not registered",""))</f>
        <v/>
      </c>
      <c r="G528" s="8" t="str">
        <f aca="false">IF($A528="","",$A528&amp;"|"&amp;COUNTIF($A$6:$A528,$A528))</f>
        <v/>
      </c>
    </row>
    <row r="529" customFormat="false" ht="15" hidden="false" customHeight="false" outlineLevel="0" collapsed="false">
      <c r="A529" s="7"/>
      <c r="B529" s="7"/>
      <c r="C529" s="7"/>
      <c r="D529" s="42"/>
      <c r="E529" s="38" t="str">
        <f aca="false">IF($A529="","",ROUND(N(C529)*N(D529),2))</f>
        <v/>
      </c>
      <c r="F529" s="8" t="str">
        <f aca="false">IF($A529="","",IF(COUNTIF(Invoices!$A$6:$A$505,$A529)=0,"Invoice not registered",""))</f>
        <v/>
      </c>
      <c r="G529" s="8" t="str">
        <f aca="false">IF($A529="","",$A529&amp;"|"&amp;COUNTIF($A$6:$A529,$A529))</f>
        <v/>
      </c>
    </row>
    <row r="530" customFormat="false" ht="15" hidden="false" customHeight="false" outlineLevel="0" collapsed="false">
      <c r="A530" s="7"/>
      <c r="B530" s="7"/>
      <c r="C530" s="7"/>
      <c r="D530" s="42"/>
      <c r="E530" s="38" t="str">
        <f aca="false">IF($A530="","",ROUND(N(C530)*N(D530),2))</f>
        <v/>
      </c>
      <c r="F530" s="8" t="str">
        <f aca="false">IF($A530="","",IF(COUNTIF(Invoices!$A$6:$A$505,$A530)=0,"Invoice not registered",""))</f>
        <v/>
      </c>
      <c r="G530" s="8" t="str">
        <f aca="false">IF($A530="","",$A530&amp;"|"&amp;COUNTIF($A$6:$A530,$A530))</f>
        <v/>
      </c>
    </row>
    <row r="531" customFormat="false" ht="15" hidden="false" customHeight="false" outlineLevel="0" collapsed="false">
      <c r="A531" s="7"/>
      <c r="B531" s="7"/>
      <c r="C531" s="7"/>
      <c r="D531" s="42"/>
      <c r="E531" s="38" t="str">
        <f aca="false">IF($A531="","",ROUND(N(C531)*N(D531),2))</f>
        <v/>
      </c>
      <c r="F531" s="8" t="str">
        <f aca="false">IF($A531="","",IF(COUNTIF(Invoices!$A$6:$A$505,$A531)=0,"Invoice not registered",""))</f>
        <v/>
      </c>
      <c r="G531" s="8" t="str">
        <f aca="false">IF($A531="","",$A531&amp;"|"&amp;COUNTIF($A$6:$A531,$A531))</f>
        <v/>
      </c>
    </row>
    <row r="532" customFormat="false" ht="15" hidden="false" customHeight="false" outlineLevel="0" collapsed="false">
      <c r="A532" s="7"/>
      <c r="B532" s="7"/>
      <c r="C532" s="7"/>
      <c r="D532" s="42"/>
      <c r="E532" s="38" t="str">
        <f aca="false">IF($A532="","",ROUND(N(C532)*N(D532),2))</f>
        <v/>
      </c>
      <c r="F532" s="8" t="str">
        <f aca="false">IF($A532="","",IF(COUNTIF(Invoices!$A$6:$A$505,$A532)=0,"Invoice not registered",""))</f>
        <v/>
      </c>
      <c r="G532" s="8" t="str">
        <f aca="false">IF($A532="","",$A532&amp;"|"&amp;COUNTIF($A$6:$A532,$A532))</f>
        <v/>
      </c>
    </row>
    <row r="533" customFormat="false" ht="15" hidden="false" customHeight="false" outlineLevel="0" collapsed="false">
      <c r="A533" s="7"/>
      <c r="B533" s="7"/>
      <c r="C533" s="7"/>
      <c r="D533" s="42"/>
      <c r="E533" s="38" t="str">
        <f aca="false">IF($A533="","",ROUND(N(C533)*N(D533),2))</f>
        <v/>
      </c>
      <c r="F533" s="8" t="str">
        <f aca="false">IF($A533="","",IF(COUNTIF(Invoices!$A$6:$A$505,$A533)=0,"Invoice not registered",""))</f>
        <v/>
      </c>
      <c r="G533" s="8" t="str">
        <f aca="false">IF($A533="","",$A533&amp;"|"&amp;COUNTIF($A$6:$A533,$A533))</f>
        <v/>
      </c>
    </row>
    <row r="534" customFormat="false" ht="15" hidden="false" customHeight="false" outlineLevel="0" collapsed="false">
      <c r="A534" s="7"/>
      <c r="B534" s="7"/>
      <c r="C534" s="7"/>
      <c r="D534" s="42"/>
      <c r="E534" s="38" t="str">
        <f aca="false">IF($A534="","",ROUND(N(C534)*N(D534),2))</f>
        <v/>
      </c>
      <c r="F534" s="8" t="str">
        <f aca="false">IF($A534="","",IF(COUNTIF(Invoices!$A$6:$A$505,$A534)=0,"Invoice not registered",""))</f>
        <v/>
      </c>
      <c r="G534" s="8" t="str">
        <f aca="false">IF($A534="","",$A534&amp;"|"&amp;COUNTIF($A$6:$A534,$A534))</f>
        <v/>
      </c>
    </row>
    <row r="535" customFormat="false" ht="15" hidden="false" customHeight="false" outlineLevel="0" collapsed="false">
      <c r="A535" s="7"/>
      <c r="B535" s="7"/>
      <c r="C535" s="7"/>
      <c r="D535" s="42"/>
      <c r="E535" s="38" t="str">
        <f aca="false">IF($A535="","",ROUND(N(C535)*N(D535),2))</f>
        <v/>
      </c>
      <c r="F535" s="8" t="str">
        <f aca="false">IF($A535="","",IF(COUNTIF(Invoices!$A$6:$A$505,$A535)=0,"Invoice not registered",""))</f>
        <v/>
      </c>
      <c r="G535" s="8" t="str">
        <f aca="false">IF($A535="","",$A535&amp;"|"&amp;COUNTIF($A$6:$A535,$A535))</f>
        <v/>
      </c>
    </row>
    <row r="536" customFormat="false" ht="15" hidden="false" customHeight="false" outlineLevel="0" collapsed="false">
      <c r="A536" s="7"/>
      <c r="B536" s="7"/>
      <c r="C536" s="7"/>
      <c r="D536" s="42"/>
      <c r="E536" s="38" t="str">
        <f aca="false">IF($A536="","",ROUND(N(C536)*N(D536),2))</f>
        <v/>
      </c>
      <c r="F536" s="8" t="str">
        <f aca="false">IF($A536="","",IF(COUNTIF(Invoices!$A$6:$A$505,$A536)=0,"Invoice not registered",""))</f>
        <v/>
      </c>
      <c r="G536" s="8" t="str">
        <f aca="false">IF($A536="","",$A536&amp;"|"&amp;COUNTIF($A$6:$A536,$A536))</f>
        <v/>
      </c>
    </row>
    <row r="537" customFormat="false" ht="15" hidden="false" customHeight="false" outlineLevel="0" collapsed="false">
      <c r="A537" s="7"/>
      <c r="B537" s="7"/>
      <c r="C537" s="7"/>
      <c r="D537" s="42"/>
      <c r="E537" s="38" t="str">
        <f aca="false">IF($A537="","",ROUND(N(C537)*N(D537),2))</f>
        <v/>
      </c>
      <c r="F537" s="8" t="str">
        <f aca="false">IF($A537="","",IF(COUNTIF(Invoices!$A$6:$A$505,$A537)=0,"Invoice not registered",""))</f>
        <v/>
      </c>
      <c r="G537" s="8" t="str">
        <f aca="false">IF($A537="","",$A537&amp;"|"&amp;COUNTIF($A$6:$A537,$A537))</f>
        <v/>
      </c>
    </row>
    <row r="538" customFormat="false" ht="15" hidden="false" customHeight="false" outlineLevel="0" collapsed="false">
      <c r="A538" s="7"/>
      <c r="B538" s="7"/>
      <c r="C538" s="7"/>
      <c r="D538" s="42"/>
      <c r="E538" s="38" t="str">
        <f aca="false">IF($A538="","",ROUND(N(C538)*N(D538),2))</f>
        <v/>
      </c>
      <c r="F538" s="8" t="str">
        <f aca="false">IF($A538="","",IF(COUNTIF(Invoices!$A$6:$A$505,$A538)=0,"Invoice not registered",""))</f>
        <v/>
      </c>
      <c r="G538" s="8" t="str">
        <f aca="false">IF($A538="","",$A538&amp;"|"&amp;COUNTIF($A$6:$A538,$A538))</f>
        <v/>
      </c>
    </row>
    <row r="539" customFormat="false" ht="15" hidden="false" customHeight="false" outlineLevel="0" collapsed="false">
      <c r="A539" s="7"/>
      <c r="B539" s="7"/>
      <c r="C539" s="7"/>
      <c r="D539" s="42"/>
      <c r="E539" s="38" t="str">
        <f aca="false">IF($A539="","",ROUND(N(C539)*N(D539),2))</f>
        <v/>
      </c>
      <c r="F539" s="8" t="str">
        <f aca="false">IF($A539="","",IF(COUNTIF(Invoices!$A$6:$A$505,$A539)=0,"Invoice not registered",""))</f>
        <v/>
      </c>
      <c r="G539" s="8" t="str">
        <f aca="false">IF($A539="","",$A539&amp;"|"&amp;COUNTIF($A$6:$A539,$A539))</f>
        <v/>
      </c>
    </row>
    <row r="540" customFormat="false" ht="15" hidden="false" customHeight="false" outlineLevel="0" collapsed="false">
      <c r="A540" s="7"/>
      <c r="B540" s="7"/>
      <c r="C540" s="7"/>
      <c r="D540" s="42"/>
      <c r="E540" s="38" t="str">
        <f aca="false">IF($A540="","",ROUND(N(C540)*N(D540),2))</f>
        <v/>
      </c>
      <c r="F540" s="8" t="str">
        <f aca="false">IF($A540="","",IF(COUNTIF(Invoices!$A$6:$A$505,$A540)=0,"Invoice not registered",""))</f>
        <v/>
      </c>
      <c r="G540" s="8" t="str">
        <f aca="false">IF($A540="","",$A540&amp;"|"&amp;COUNTIF($A$6:$A540,$A540))</f>
        <v/>
      </c>
    </row>
    <row r="541" customFormat="false" ht="15" hidden="false" customHeight="false" outlineLevel="0" collapsed="false">
      <c r="A541" s="7"/>
      <c r="B541" s="7"/>
      <c r="C541" s="7"/>
      <c r="D541" s="42"/>
      <c r="E541" s="38" t="str">
        <f aca="false">IF($A541="","",ROUND(N(C541)*N(D541),2))</f>
        <v/>
      </c>
      <c r="F541" s="8" t="str">
        <f aca="false">IF($A541="","",IF(COUNTIF(Invoices!$A$6:$A$505,$A541)=0,"Invoice not registered",""))</f>
        <v/>
      </c>
      <c r="G541" s="8" t="str">
        <f aca="false">IF($A541="","",$A541&amp;"|"&amp;COUNTIF($A$6:$A541,$A541))</f>
        <v/>
      </c>
    </row>
    <row r="542" customFormat="false" ht="15" hidden="false" customHeight="false" outlineLevel="0" collapsed="false">
      <c r="A542" s="7"/>
      <c r="B542" s="7"/>
      <c r="C542" s="7"/>
      <c r="D542" s="42"/>
      <c r="E542" s="38" t="str">
        <f aca="false">IF($A542="","",ROUND(N(C542)*N(D542),2))</f>
        <v/>
      </c>
      <c r="F542" s="8" t="str">
        <f aca="false">IF($A542="","",IF(COUNTIF(Invoices!$A$6:$A$505,$A542)=0,"Invoice not registered",""))</f>
        <v/>
      </c>
      <c r="G542" s="8" t="str">
        <f aca="false">IF($A542="","",$A542&amp;"|"&amp;COUNTIF($A$6:$A542,$A542))</f>
        <v/>
      </c>
    </row>
    <row r="543" customFormat="false" ht="15" hidden="false" customHeight="false" outlineLevel="0" collapsed="false">
      <c r="A543" s="7"/>
      <c r="B543" s="7"/>
      <c r="C543" s="7"/>
      <c r="D543" s="42"/>
      <c r="E543" s="38" t="str">
        <f aca="false">IF($A543="","",ROUND(N(C543)*N(D543),2))</f>
        <v/>
      </c>
      <c r="F543" s="8" t="str">
        <f aca="false">IF($A543="","",IF(COUNTIF(Invoices!$A$6:$A$505,$A543)=0,"Invoice not registered",""))</f>
        <v/>
      </c>
      <c r="G543" s="8" t="str">
        <f aca="false">IF($A543="","",$A543&amp;"|"&amp;COUNTIF($A$6:$A543,$A543))</f>
        <v/>
      </c>
    </row>
    <row r="544" customFormat="false" ht="15" hidden="false" customHeight="false" outlineLevel="0" collapsed="false">
      <c r="A544" s="7"/>
      <c r="B544" s="7"/>
      <c r="C544" s="7"/>
      <c r="D544" s="42"/>
      <c r="E544" s="38" t="str">
        <f aca="false">IF($A544="","",ROUND(N(C544)*N(D544),2))</f>
        <v/>
      </c>
      <c r="F544" s="8" t="str">
        <f aca="false">IF($A544="","",IF(COUNTIF(Invoices!$A$6:$A$505,$A544)=0,"Invoice not registered",""))</f>
        <v/>
      </c>
      <c r="G544" s="8" t="str">
        <f aca="false">IF($A544="","",$A544&amp;"|"&amp;COUNTIF($A$6:$A544,$A544))</f>
        <v/>
      </c>
    </row>
    <row r="545" customFormat="false" ht="15" hidden="false" customHeight="false" outlineLevel="0" collapsed="false">
      <c r="A545" s="7"/>
      <c r="B545" s="7"/>
      <c r="C545" s="7"/>
      <c r="D545" s="42"/>
      <c r="E545" s="38" t="str">
        <f aca="false">IF($A545="","",ROUND(N(C545)*N(D545),2))</f>
        <v/>
      </c>
      <c r="F545" s="8" t="str">
        <f aca="false">IF($A545="","",IF(COUNTIF(Invoices!$A$6:$A$505,$A545)=0,"Invoice not registered",""))</f>
        <v/>
      </c>
      <c r="G545" s="8" t="str">
        <f aca="false">IF($A545="","",$A545&amp;"|"&amp;COUNTIF($A$6:$A545,$A545))</f>
        <v/>
      </c>
    </row>
    <row r="546" customFormat="false" ht="15" hidden="false" customHeight="false" outlineLevel="0" collapsed="false">
      <c r="A546" s="7"/>
      <c r="B546" s="7"/>
      <c r="C546" s="7"/>
      <c r="D546" s="42"/>
      <c r="E546" s="38" t="str">
        <f aca="false">IF($A546="","",ROUND(N(C546)*N(D546),2))</f>
        <v/>
      </c>
      <c r="F546" s="8" t="str">
        <f aca="false">IF($A546="","",IF(COUNTIF(Invoices!$A$6:$A$505,$A546)=0,"Invoice not registered",""))</f>
        <v/>
      </c>
      <c r="G546" s="8" t="str">
        <f aca="false">IF($A546="","",$A546&amp;"|"&amp;COUNTIF($A$6:$A546,$A546))</f>
        <v/>
      </c>
    </row>
    <row r="547" customFormat="false" ht="15" hidden="false" customHeight="false" outlineLevel="0" collapsed="false">
      <c r="A547" s="7"/>
      <c r="B547" s="7"/>
      <c r="C547" s="7"/>
      <c r="D547" s="42"/>
      <c r="E547" s="38" t="str">
        <f aca="false">IF($A547="","",ROUND(N(C547)*N(D547),2))</f>
        <v/>
      </c>
      <c r="F547" s="8" t="str">
        <f aca="false">IF($A547="","",IF(COUNTIF(Invoices!$A$6:$A$505,$A547)=0,"Invoice not registered",""))</f>
        <v/>
      </c>
      <c r="G547" s="8" t="str">
        <f aca="false">IF($A547="","",$A547&amp;"|"&amp;COUNTIF($A$6:$A547,$A547))</f>
        <v/>
      </c>
    </row>
    <row r="548" customFormat="false" ht="15" hidden="false" customHeight="false" outlineLevel="0" collapsed="false">
      <c r="A548" s="7"/>
      <c r="B548" s="7"/>
      <c r="C548" s="7"/>
      <c r="D548" s="42"/>
      <c r="E548" s="38" t="str">
        <f aca="false">IF($A548="","",ROUND(N(C548)*N(D548),2))</f>
        <v/>
      </c>
      <c r="F548" s="8" t="str">
        <f aca="false">IF($A548="","",IF(COUNTIF(Invoices!$A$6:$A$505,$A548)=0,"Invoice not registered",""))</f>
        <v/>
      </c>
      <c r="G548" s="8" t="str">
        <f aca="false">IF($A548="","",$A548&amp;"|"&amp;COUNTIF($A$6:$A548,$A548))</f>
        <v/>
      </c>
    </row>
    <row r="549" customFormat="false" ht="15" hidden="false" customHeight="false" outlineLevel="0" collapsed="false">
      <c r="A549" s="7"/>
      <c r="B549" s="7"/>
      <c r="C549" s="7"/>
      <c r="D549" s="42"/>
      <c r="E549" s="38" t="str">
        <f aca="false">IF($A549="","",ROUND(N(C549)*N(D549),2))</f>
        <v/>
      </c>
      <c r="F549" s="8" t="str">
        <f aca="false">IF($A549="","",IF(COUNTIF(Invoices!$A$6:$A$505,$A549)=0,"Invoice not registered",""))</f>
        <v/>
      </c>
      <c r="G549" s="8" t="str">
        <f aca="false">IF($A549="","",$A549&amp;"|"&amp;COUNTIF($A$6:$A549,$A549))</f>
        <v/>
      </c>
    </row>
    <row r="550" customFormat="false" ht="15" hidden="false" customHeight="false" outlineLevel="0" collapsed="false">
      <c r="A550" s="7"/>
      <c r="B550" s="7"/>
      <c r="C550" s="7"/>
      <c r="D550" s="42"/>
      <c r="E550" s="38" t="str">
        <f aca="false">IF($A550="","",ROUND(N(C550)*N(D550),2))</f>
        <v/>
      </c>
      <c r="F550" s="8" t="str">
        <f aca="false">IF($A550="","",IF(COUNTIF(Invoices!$A$6:$A$505,$A550)=0,"Invoice not registered",""))</f>
        <v/>
      </c>
      <c r="G550" s="8" t="str">
        <f aca="false">IF($A550="","",$A550&amp;"|"&amp;COUNTIF($A$6:$A550,$A550))</f>
        <v/>
      </c>
    </row>
    <row r="551" customFormat="false" ht="15" hidden="false" customHeight="false" outlineLevel="0" collapsed="false">
      <c r="A551" s="7"/>
      <c r="B551" s="7"/>
      <c r="C551" s="7"/>
      <c r="D551" s="42"/>
      <c r="E551" s="38" t="str">
        <f aca="false">IF($A551="","",ROUND(N(C551)*N(D551),2))</f>
        <v/>
      </c>
      <c r="F551" s="8" t="str">
        <f aca="false">IF($A551="","",IF(COUNTIF(Invoices!$A$6:$A$505,$A551)=0,"Invoice not registered",""))</f>
        <v/>
      </c>
      <c r="G551" s="8" t="str">
        <f aca="false">IF($A551="","",$A551&amp;"|"&amp;COUNTIF($A$6:$A551,$A551))</f>
        <v/>
      </c>
    </row>
    <row r="552" customFormat="false" ht="15" hidden="false" customHeight="false" outlineLevel="0" collapsed="false">
      <c r="A552" s="7"/>
      <c r="B552" s="7"/>
      <c r="C552" s="7"/>
      <c r="D552" s="42"/>
      <c r="E552" s="38" t="str">
        <f aca="false">IF($A552="","",ROUND(N(C552)*N(D552),2))</f>
        <v/>
      </c>
      <c r="F552" s="8" t="str">
        <f aca="false">IF($A552="","",IF(COUNTIF(Invoices!$A$6:$A$505,$A552)=0,"Invoice not registered",""))</f>
        <v/>
      </c>
      <c r="G552" s="8" t="str">
        <f aca="false">IF($A552="","",$A552&amp;"|"&amp;COUNTIF($A$6:$A552,$A552))</f>
        <v/>
      </c>
    </row>
    <row r="553" customFormat="false" ht="15" hidden="false" customHeight="false" outlineLevel="0" collapsed="false">
      <c r="A553" s="7"/>
      <c r="B553" s="7"/>
      <c r="C553" s="7"/>
      <c r="D553" s="42"/>
      <c r="E553" s="38" t="str">
        <f aca="false">IF($A553="","",ROUND(N(C553)*N(D553),2))</f>
        <v/>
      </c>
      <c r="F553" s="8" t="str">
        <f aca="false">IF($A553="","",IF(COUNTIF(Invoices!$A$6:$A$505,$A553)=0,"Invoice not registered",""))</f>
        <v/>
      </c>
      <c r="G553" s="8" t="str">
        <f aca="false">IF($A553="","",$A553&amp;"|"&amp;COUNTIF($A$6:$A553,$A553))</f>
        <v/>
      </c>
    </row>
    <row r="554" customFormat="false" ht="15" hidden="false" customHeight="false" outlineLevel="0" collapsed="false">
      <c r="A554" s="7"/>
      <c r="B554" s="7"/>
      <c r="C554" s="7"/>
      <c r="D554" s="42"/>
      <c r="E554" s="38" t="str">
        <f aca="false">IF($A554="","",ROUND(N(C554)*N(D554),2))</f>
        <v/>
      </c>
      <c r="F554" s="8" t="str">
        <f aca="false">IF($A554="","",IF(COUNTIF(Invoices!$A$6:$A$505,$A554)=0,"Invoice not registered",""))</f>
        <v/>
      </c>
      <c r="G554" s="8" t="str">
        <f aca="false">IF($A554="","",$A554&amp;"|"&amp;COUNTIF($A$6:$A554,$A554))</f>
        <v/>
      </c>
    </row>
    <row r="555" customFormat="false" ht="15" hidden="false" customHeight="false" outlineLevel="0" collapsed="false">
      <c r="A555" s="7"/>
      <c r="B555" s="7"/>
      <c r="C555" s="7"/>
      <c r="D555" s="42"/>
      <c r="E555" s="38" t="str">
        <f aca="false">IF($A555="","",ROUND(N(C555)*N(D555),2))</f>
        <v/>
      </c>
      <c r="F555" s="8" t="str">
        <f aca="false">IF($A555="","",IF(COUNTIF(Invoices!$A$6:$A$505,$A555)=0,"Invoice not registered",""))</f>
        <v/>
      </c>
      <c r="G555" s="8" t="str">
        <f aca="false">IF($A555="","",$A555&amp;"|"&amp;COUNTIF($A$6:$A555,$A555))</f>
        <v/>
      </c>
    </row>
    <row r="556" customFormat="false" ht="15" hidden="false" customHeight="false" outlineLevel="0" collapsed="false">
      <c r="A556" s="7"/>
      <c r="B556" s="7"/>
      <c r="C556" s="7"/>
      <c r="D556" s="42"/>
      <c r="E556" s="38" t="str">
        <f aca="false">IF($A556="","",ROUND(N(C556)*N(D556),2))</f>
        <v/>
      </c>
      <c r="F556" s="8" t="str">
        <f aca="false">IF($A556="","",IF(COUNTIF(Invoices!$A$6:$A$505,$A556)=0,"Invoice not registered",""))</f>
        <v/>
      </c>
      <c r="G556" s="8" t="str">
        <f aca="false">IF($A556="","",$A556&amp;"|"&amp;COUNTIF($A$6:$A556,$A556))</f>
        <v/>
      </c>
    </row>
    <row r="557" customFormat="false" ht="15" hidden="false" customHeight="false" outlineLevel="0" collapsed="false">
      <c r="A557" s="7"/>
      <c r="B557" s="7"/>
      <c r="C557" s="7"/>
      <c r="D557" s="42"/>
      <c r="E557" s="38" t="str">
        <f aca="false">IF($A557="","",ROUND(N(C557)*N(D557),2))</f>
        <v/>
      </c>
      <c r="F557" s="8" t="str">
        <f aca="false">IF($A557="","",IF(COUNTIF(Invoices!$A$6:$A$505,$A557)=0,"Invoice not registered",""))</f>
        <v/>
      </c>
      <c r="G557" s="8" t="str">
        <f aca="false">IF($A557="","",$A557&amp;"|"&amp;COUNTIF($A$6:$A557,$A557))</f>
        <v/>
      </c>
    </row>
    <row r="558" customFormat="false" ht="15" hidden="false" customHeight="false" outlineLevel="0" collapsed="false">
      <c r="A558" s="7"/>
      <c r="B558" s="7"/>
      <c r="C558" s="7"/>
      <c r="D558" s="42"/>
      <c r="E558" s="38" t="str">
        <f aca="false">IF($A558="","",ROUND(N(C558)*N(D558),2))</f>
        <v/>
      </c>
      <c r="F558" s="8" t="str">
        <f aca="false">IF($A558="","",IF(COUNTIF(Invoices!$A$6:$A$505,$A558)=0,"Invoice not registered",""))</f>
        <v/>
      </c>
      <c r="G558" s="8" t="str">
        <f aca="false">IF($A558="","",$A558&amp;"|"&amp;COUNTIF($A$6:$A558,$A558))</f>
        <v/>
      </c>
    </row>
    <row r="559" customFormat="false" ht="15" hidden="false" customHeight="false" outlineLevel="0" collapsed="false">
      <c r="A559" s="7"/>
      <c r="B559" s="7"/>
      <c r="C559" s="7"/>
      <c r="D559" s="42"/>
      <c r="E559" s="38" t="str">
        <f aca="false">IF($A559="","",ROUND(N(C559)*N(D559),2))</f>
        <v/>
      </c>
      <c r="F559" s="8" t="str">
        <f aca="false">IF($A559="","",IF(COUNTIF(Invoices!$A$6:$A$505,$A559)=0,"Invoice not registered",""))</f>
        <v/>
      </c>
      <c r="G559" s="8" t="str">
        <f aca="false">IF($A559="","",$A559&amp;"|"&amp;COUNTIF($A$6:$A559,$A559))</f>
        <v/>
      </c>
    </row>
    <row r="560" customFormat="false" ht="15" hidden="false" customHeight="false" outlineLevel="0" collapsed="false">
      <c r="A560" s="7"/>
      <c r="B560" s="7"/>
      <c r="C560" s="7"/>
      <c r="D560" s="42"/>
      <c r="E560" s="38" t="str">
        <f aca="false">IF($A560="","",ROUND(N(C560)*N(D560),2))</f>
        <v/>
      </c>
      <c r="F560" s="8" t="str">
        <f aca="false">IF($A560="","",IF(COUNTIF(Invoices!$A$6:$A$505,$A560)=0,"Invoice not registered",""))</f>
        <v/>
      </c>
      <c r="G560" s="8" t="str">
        <f aca="false">IF($A560="","",$A560&amp;"|"&amp;COUNTIF($A$6:$A560,$A560))</f>
        <v/>
      </c>
    </row>
    <row r="561" customFormat="false" ht="15" hidden="false" customHeight="false" outlineLevel="0" collapsed="false">
      <c r="A561" s="7"/>
      <c r="B561" s="7"/>
      <c r="C561" s="7"/>
      <c r="D561" s="42"/>
      <c r="E561" s="38" t="str">
        <f aca="false">IF($A561="","",ROUND(N(C561)*N(D561),2))</f>
        <v/>
      </c>
      <c r="F561" s="8" t="str">
        <f aca="false">IF($A561="","",IF(COUNTIF(Invoices!$A$6:$A$505,$A561)=0,"Invoice not registered",""))</f>
        <v/>
      </c>
      <c r="G561" s="8" t="str">
        <f aca="false">IF($A561="","",$A561&amp;"|"&amp;COUNTIF($A$6:$A561,$A561))</f>
        <v/>
      </c>
    </row>
    <row r="562" customFormat="false" ht="15" hidden="false" customHeight="false" outlineLevel="0" collapsed="false">
      <c r="A562" s="7"/>
      <c r="B562" s="7"/>
      <c r="C562" s="7"/>
      <c r="D562" s="42"/>
      <c r="E562" s="38" t="str">
        <f aca="false">IF($A562="","",ROUND(N(C562)*N(D562),2))</f>
        <v/>
      </c>
      <c r="F562" s="8" t="str">
        <f aca="false">IF($A562="","",IF(COUNTIF(Invoices!$A$6:$A$505,$A562)=0,"Invoice not registered",""))</f>
        <v/>
      </c>
      <c r="G562" s="8" t="str">
        <f aca="false">IF($A562="","",$A562&amp;"|"&amp;COUNTIF($A$6:$A562,$A562))</f>
        <v/>
      </c>
    </row>
    <row r="563" customFormat="false" ht="15" hidden="false" customHeight="false" outlineLevel="0" collapsed="false">
      <c r="A563" s="7"/>
      <c r="B563" s="7"/>
      <c r="C563" s="7"/>
      <c r="D563" s="42"/>
      <c r="E563" s="38" t="str">
        <f aca="false">IF($A563="","",ROUND(N(C563)*N(D563),2))</f>
        <v/>
      </c>
      <c r="F563" s="8" t="str">
        <f aca="false">IF($A563="","",IF(COUNTIF(Invoices!$A$6:$A$505,$A563)=0,"Invoice not registered",""))</f>
        <v/>
      </c>
      <c r="G563" s="8" t="str">
        <f aca="false">IF($A563="","",$A563&amp;"|"&amp;COUNTIF($A$6:$A563,$A563))</f>
        <v/>
      </c>
    </row>
    <row r="564" customFormat="false" ht="15" hidden="false" customHeight="false" outlineLevel="0" collapsed="false">
      <c r="A564" s="7"/>
      <c r="B564" s="7"/>
      <c r="C564" s="7"/>
      <c r="D564" s="42"/>
      <c r="E564" s="38" t="str">
        <f aca="false">IF($A564="","",ROUND(N(C564)*N(D564),2))</f>
        <v/>
      </c>
      <c r="F564" s="8" t="str">
        <f aca="false">IF($A564="","",IF(COUNTIF(Invoices!$A$6:$A$505,$A564)=0,"Invoice not registered",""))</f>
        <v/>
      </c>
      <c r="G564" s="8" t="str">
        <f aca="false">IF($A564="","",$A564&amp;"|"&amp;COUNTIF($A$6:$A564,$A564))</f>
        <v/>
      </c>
    </row>
    <row r="565" customFormat="false" ht="15" hidden="false" customHeight="false" outlineLevel="0" collapsed="false">
      <c r="A565" s="7"/>
      <c r="B565" s="7"/>
      <c r="C565" s="7"/>
      <c r="D565" s="42"/>
      <c r="E565" s="38" t="str">
        <f aca="false">IF($A565="","",ROUND(N(C565)*N(D565),2))</f>
        <v/>
      </c>
      <c r="F565" s="8" t="str">
        <f aca="false">IF($A565="","",IF(COUNTIF(Invoices!$A$6:$A$505,$A565)=0,"Invoice not registered",""))</f>
        <v/>
      </c>
      <c r="G565" s="8" t="str">
        <f aca="false">IF($A565="","",$A565&amp;"|"&amp;COUNTIF($A$6:$A565,$A565))</f>
        <v/>
      </c>
    </row>
    <row r="566" customFormat="false" ht="15" hidden="false" customHeight="false" outlineLevel="0" collapsed="false">
      <c r="A566" s="7"/>
      <c r="B566" s="7"/>
      <c r="C566" s="7"/>
      <c r="D566" s="42"/>
      <c r="E566" s="38" t="str">
        <f aca="false">IF($A566="","",ROUND(N(C566)*N(D566),2))</f>
        <v/>
      </c>
      <c r="F566" s="8" t="str">
        <f aca="false">IF($A566="","",IF(COUNTIF(Invoices!$A$6:$A$505,$A566)=0,"Invoice not registered",""))</f>
        <v/>
      </c>
      <c r="G566" s="8" t="str">
        <f aca="false">IF($A566="","",$A566&amp;"|"&amp;COUNTIF($A$6:$A566,$A566))</f>
        <v/>
      </c>
    </row>
    <row r="567" customFormat="false" ht="15" hidden="false" customHeight="false" outlineLevel="0" collapsed="false">
      <c r="A567" s="7"/>
      <c r="B567" s="7"/>
      <c r="C567" s="7"/>
      <c r="D567" s="42"/>
      <c r="E567" s="38" t="str">
        <f aca="false">IF($A567="","",ROUND(N(C567)*N(D567),2))</f>
        <v/>
      </c>
      <c r="F567" s="8" t="str">
        <f aca="false">IF($A567="","",IF(COUNTIF(Invoices!$A$6:$A$505,$A567)=0,"Invoice not registered",""))</f>
        <v/>
      </c>
      <c r="G567" s="8" t="str">
        <f aca="false">IF($A567="","",$A567&amp;"|"&amp;COUNTIF($A$6:$A567,$A567))</f>
        <v/>
      </c>
    </row>
    <row r="568" customFormat="false" ht="15" hidden="false" customHeight="false" outlineLevel="0" collapsed="false">
      <c r="A568" s="7"/>
      <c r="B568" s="7"/>
      <c r="C568" s="7"/>
      <c r="D568" s="42"/>
      <c r="E568" s="38" t="str">
        <f aca="false">IF($A568="","",ROUND(N(C568)*N(D568),2))</f>
        <v/>
      </c>
      <c r="F568" s="8" t="str">
        <f aca="false">IF($A568="","",IF(COUNTIF(Invoices!$A$6:$A$505,$A568)=0,"Invoice not registered",""))</f>
        <v/>
      </c>
      <c r="G568" s="8" t="str">
        <f aca="false">IF($A568="","",$A568&amp;"|"&amp;COUNTIF($A$6:$A568,$A568))</f>
        <v/>
      </c>
    </row>
    <row r="569" customFormat="false" ht="15" hidden="false" customHeight="false" outlineLevel="0" collapsed="false">
      <c r="A569" s="7"/>
      <c r="B569" s="7"/>
      <c r="C569" s="7"/>
      <c r="D569" s="42"/>
      <c r="E569" s="38" t="str">
        <f aca="false">IF($A569="","",ROUND(N(C569)*N(D569),2))</f>
        <v/>
      </c>
      <c r="F569" s="8" t="str">
        <f aca="false">IF($A569="","",IF(COUNTIF(Invoices!$A$6:$A$505,$A569)=0,"Invoice not registered",""))</f>
        <v/>
      </c>
      <c r="G569" s="8" t="str">
        <f aca="false">IF($A569="","",$A569&amp;"|"&amp;COUNTIF($A$6:$A569,$A569))</f>
        <v/>
      </c>
    </row>
    <row r="570" customFormat="false" ht="15" hidden="false" customHeight="false" outlineLevel="0" collapsed="false">
      <c r="A570" s="7"/>
      <c r="B570" s="7"/>
      <c r="C570" s="7"/>
      <c r="D570" s="42"/>
      <c r="E570" s="38" t="str">
        <f aca="false">IF($A570="","",ROUND(N(C570)*N(D570),2))</f>
        <v/>
      </c>
      <c r="F570" s="8" t="str">
        <f aca="false">IF($A570="","",IF(COUNTIF(Invoices!$A$6:$A$505,$A570)=0,"Invoice not registered",""))</f>
        <v/>
      </c>
      <c r="G570" s="8" t="str">
        <f aca="false">IF($A570="","",$A570&amp;"|"&amp;COUNTIF($A$6:$A570,$A570))</f>
        <v/>
      </c>
    </row>
    <row r="571" customFormat="false" ht="15" hidden="false" customHeight="false" outlineLevel="0" collapsed="false">
      <c r="A571" s="7"/>
      <c r="B571" s="7"/>
      <c r="C571" s="7"/>
      <c r="D571" s="42"/>
      <c r="E571" s="38" t="str">
        <f aca="false">IF($A571="","",ROUND(N(C571)*N(D571),2))</f>
        <v/>
      </c>
      <c r="F571" s="8" t="str">
        <f aca="false">IF($A571="","",IF(COUNTIF(Invoices!$A$6:$A$505,$A571)=0,"Invoice not registered",""))</f>
        <v/>
      </c>
      <c r="G571" s="8" t="str">
        <f aca="false">IF($A571="","",$A571&amp;"|"&amp;COUNTIF($A$6:$A571,$A571))</f>
        <v/>
      </c>
    </row>
    <row r="572" customFormat="false" ht="15" hidden="false" customHeight="false" outlineLevel="0" collapsed="false">
      <c r="A572" s="7"/>
      <c r="B572" s="7"/>
      <c r="C572" s="7"/>
      <c r="D572" s="42"/>
      <c r="E572" s="38" t="str">
        <f aca="false">IF($A572="","",ROUND(N(C572)*N(D572),2))</f>
        <v/>
      </c>
      <c r="F572" s="8" t="str">
        <f aca="false">IF($A572="","",IF(COUNTIF(Invoices!$A$6:$A$505,$A572)=0,"Invoice not registered",""))</f>
        <v/>
      </c>
      <c r="G572" s="8" t="str">
        <f aca="false">IF($A572="","",$A572&amp;"|"&amp;COUNTIF($A$6:$A572,$A572))</f>
        <v/>
      </c>
    </row>
    <row r="573" customFormat="false" ht="15" hidden="false" customHeight="false" outlineLevel="0" collapsed="false">
      <c r="A573" s="7"/>
      <c r="B573" s="7"/>
      <c r="C573" s="7"/>
      <c r="D573" s="42"/>
      <c r="E573" s="38" t="str">
        <f aca="false">IF($A573="","",ROUND(N(C573)*N(D573),2))</f>
        <v/>
      </c>
      <c r="F573" s="8" t="str">
        <f aca="false">IF($A573="","",IF(COUNTIF(Invoices!$A$6:$A$505,$A573)=0,"Invoice not registered",""))</f>
        <v/>
      </c>
      <c r="G573" s="8" t="str">
        <f aca="false">IF($A573="","",$A573&amp;"|"&amp;COUNTIF($A$6:$A573,$A573))</f>
        <v/>
      </c>
    </row>
    <row r="574" customFormat="false" ht="15" hidden="false" customHeight="false" outlineLevel="0" collapsed="false">
      <c r="A574" s="7"/>
      <c r="B574" s="7"/>
      <c r="C574" s="7"/>
      <c r="D574" s="42"/>
      <c r="E574" s="38" t="str">
        <f aca="false">IF($A574="","",ROUND(N(C574)*N(D574),2))</f>
        <v/>
      </c>
      <c r="F574" s="8" t="str">
        <f aca="false">IF($A574="","",IF(COUNTIF(Invoices!$A$6:$A$505,$A574)=0,"Invoice not registered",""))</f>
        <v/>
      </c>
      <c r="G574" s="8" t="str">
        <f aca="false">IF($A574="","",$A574&amp;"|"&amp;COUNTIF($A$6:$A574,$A574))</f>
        <v/>
      </c>
    </row>
    <row r="575" customFormat="false" ht="15" hidden="false" customHeight="false" outlineLevel="0" collapsed="false">
      <c r="A575" s="7"/>
      <c r="B575" s="7"/>
      <c r="C575" s="7"/>
      <c r="D575" s="42"/>
      <c r="E575" s="38" t="str">
        <f aca="false">IF($A575="","",ROUND(N(C575)*N(D575),2))</f>
        <v/>
      </c>
      <c r="F575" s="8" t="str">
        <f aca="false">IF($A575="","",IF(COUNTIF(Invoices!$A$6:$A$505,$A575)=0,"Invoice not registered",""))</f>
        <v/>
      </c>
      <c r="G575" s="8" t="str">
        <f aca="false">IF($A575="","",$A575&amp;"|"&amp;COUNTIF($A$6:$A575,$A575))</f>
        <v/>
      </c>
    </row>
    <row r="576" customFormat="false" ht="15" hidden="false" customHeight="false" outlineLevel="0" collapsed="false">
      <c r="A576" s="7"/>
      <c r="B576" s="7"/>
      <c r="C576" s="7"/>
      <c r="D576" s="42"/>
      <c r="E576" s="38" t="str">
        <f aca="false">IF($A576="","",ROUND(N(C576)*N(D576),2))</f>
        <v/>
      </c>
      <c r="F576" s="8" t="str">
        <f aca="false">IF($A576="","",IF(COUNTIF(Invoices!$A$6:$A$505,$A576)=0,"Invoice not registered",""))</f>
        <v/>
      </c>
      <c r="G576" s="8" t="str">
        <f aca="false">IF($A576="","",$A576&amp;"|"&amp;COUNTIF($A$6:$A576,$A576))</f>
        <v/>
      </c>
    </row>
    <row r="577" customFormat="false" ht="15" hidden="false" customHeight="false" outlineLevel="0" collapsed="false">
      <c r="A577" s="7"/>
      <c r="B577" s="7"/>
      <c r="C577" s="7"/>
      <c r="D577" s="42"/>
      <c r="E577" s="38" t="str">
        <f aca="false">IF($A577="","",ROUND(N(C577)*N(D577),2))</f>
        <v/>
      </c>
      <c r="F577" s="8" t="str">
        <f aca="false">IF($A577="","",IF(COUNTIF(Invoices!$A$6:$A$505,$A577)=0,"Invoice not registered",""))</f>
        <v/>
      </c>
      <c r="G577" s="8" t="str">
        <f aca="false">IF($A577="","",$A577&amp;"|"&amp;COUNTIF($A$6:$A577,$A577))</f>
        <v/>
      </c>
    </row>
    <row r="578" customFormat="false" ht="15" hidden="false" customHeight="false" outlineLevel="0" collapsed="false">
      <c r="A578" s="7"/>
      <c r="B578" s="7"/>
      <c r="C578" s="7"/>
      <c r="D578" s="42"/>
      <c r="E578" s="38" t="str">
        <f aca="false">IF($A578="","",ROUND(N(C578)*N(D578),2))</f>
        <v/>
      </c>
      <c r="F578" s="8" t="str">
        <f aca="false">IF($A578="","",IF(COUNTIF(Invoices!$A$6:$A$505,$A578)=0,"Invoice not registered",""))</f>
        <v/>
      </c>
      <c r="G578" s="8" t="str">
        <f aca="false">IF($A578="","",$A578&amp;"|"&amp;COUNTIF($A$6:$A578,$A578))</f>
        <v/>
      </c>
    </row>
    <row r="579" customFormat="false" ht="15" hidden="false" customHeight="false" outlineLevel="0" collapsed="false">
      <c r="A579" s="7"/>
      <c r="B579" s="7"/>
      <c r="C579" s="7"/>
      <c r="D579" s="42"/>
      <c r="E579" s="38" t="str">
        <f aca="false">IF($A579="","",ROUND(N(C579)*N(D579),2))</f>
        <v/>
      </c>
      <c r="F579" s="8" t="str">
        <f aca="false">IF($A579="","",IF(COUNTIF(Invoices!$A$6:$A$505,$A579)=0,"Invoice not registered",""))</f>
        <v/>
      </c>
      <c r="G579" s="8" t="str">
        <f aca="false">IF($A579="","",$A579&amp;"|"&amp;COUNTIF($A$6:$A579,$A579))</f>
        <v/>
      </c>
    </row>
    <row r="580" customFormat="false" ht="15" hidden="false" customHeight="false" outlineLevel="0" collapsed="false">
      <c r="A580" s="7"/>
      <c r="B580" s="7"/>
      <c r="C580" s="7"/>
      <c r="D580" s="42"/>
      <c r="E580" s="38" t="str">
        <f aca="false">IF($A580="","",ROUND(N(C580)*N(D580),2))</f>
        <v/>
      </c>
      <c r="F580" s="8" t="str">
        <f aca="false">IF($A580="","",IF(COUNTIF(Invoices!$A$6:$A$505,$A580)=0,"Invoice not registered",""))</f>
        <v/>
      </c>
      <c r="G580" s="8" t="str">
        <f aca="false">IF($A580="","",$A580&amp;"|"&amp;COUNTIF($A$6:$A580,$A580))</f>
        <v/>
      </c>
    </row>
    <row r="581" customFormat="false" ht="15" hidden="false" customHeight="false" outlineLevel="0" collapsed="false">
      <c r="A581" s="7"/>
      <c r="B581" s="7"/>
      <c r="C581" s="7"/>
      <c r="D581" s="42"/>
      <c r="E581" s="38" t="str">
        <f aca="false">IF($A581="","",ROUND(N(C581)*N(D581),2))</f>
        <v/>
      </c>
      <c r="F581" s="8" t="str">
        <f aca="false">IF($A581="","",IF(COUNTIF(Invoices!$A$6:$A$505,$A581)=0,"Invoice not registered",""))</f>
        <v/>
      </c>
      <c r="G581" s="8" t="str">
        <f aca="false">IF($A581="","",$A581&amp;"|"&amp;COUNTIF($A$6:$A581,$A581))</f>
        <v/>
      </c>
    </row>
    <row r="582" customFormat="false" ht="15" hidden="false" customHeight="false" outlineLevel="0" collapsed="false">
      <c r="A582" s="7"/>
      <c r="B582" s="7"/>
      <c r="C582" s="7"/>
      <c r="D582" s="42"/>
      <c r="E582" s="38" t="str">
        <f aca="false">IF($A582="","",ROUND(N(C582)*N(D582),2))</f>
        <v/>
      </c>
      <c r="F582" s="8" t="str">
        <f aca="false">IF($A582="","",IF(COUNTIF(Invoices!$A$6:$A$505,$A582)=0,"Invoice not registered",""))</f>
        <v/>
      </c>
      <c r="G582" s="8" t="str">
        <f aca="false">IF($A582="","",$A582&amp;"|"&amp;COUNTIF($A$6:$A582,$A582))</f>
        <v/>
      </c>
    </row>
    <row r="583" customFormat="false" ht="15" hidden="false" customHeight="false" outlineLevel="0" collapsed="false">
      <c r="A583" s="7"/>
      <c r="B583" s="7"/>
      <c r="C583" s="7"/>
      <c r="D583" s="42"/>
      <c r="E583" s="38" t="str">
        <f aca="false">IF($A583="","",ROUND(N(C583)*N(D583),2))</f>
        <v/>
      </c>
      <c r="F583" s="8" t="str">
        <f aca="false">IF($A583="","",IF(COUNTIF(Invoices!$A$6:$A$505,$A583)=0,"Invoice not registered",""))</f>
        <v/>
      </c>
      <c r="G583" s="8" t="str">
        <f aca="false">IF($A583="","",$A583&amp;"|"&amp;COUNTIF($A$6:$A583,$A583))</f>
        <v/>
      </c>
    </row>
    <row r="584" customFormat="false" ht="15" hidden="false" customHeight="false" outlineLevel="0" collapsed="false">
      <c r="A584" s="7"/>
      <c r="B584" s="7"/>
      <c r="C584" s="7"/>
      <c r="D584" s="42"/>
      <c r="E584" s="38" t="str">
        <f aca="false">IF($A584="","",ROUND(N(C584)*N(D584),2))</f>
        <v/>
      </c>
      <c r="F584" s="8" t="str">
        <f aca="false">IF($A584="","",IF(COUNTIF(Invoices!$A$6:$A$505,$A584)=0,"Invoice not registered",""))</f>
        <v/>
      </c>
      <c r="G584" s="8" t="str">
        <f aca="false">IF($A584="","",$A584&amp;"|"&amp;COUNTIF($A$6:$A584,$A584))</f>
        <v/>
      </c>
    </row>
    <row r="585" customFormat="false" ht="15" hidden="false" customHeight="false" outlineLevel="0" collapsed="false">
      <c r="A585" s="7"/>
      <c r="B585" s="7"/>
      <c r="C585" s="7"/>
      <c r="D585" s="42"/>
      <c r="E585" s="38" t="str">
        <f aca="false">IF($A585="","",ROUND(N(C585)*N(D585),2))</f>
        <v/>
      </c>
      <c r="F585" s="8" t="str">
        <f aca="false">IF($A585="","",IF(COUNTIF(Invoices!$A$6:$A$505,$A585)=0,"Invoice not registered",""))</f>
        <v/>
      </c>
      <c r="G585" s="8" t="str">
        <f aca="false">IF($A585="","",$A585&amp;"|"&amp;COUNTIF($A$6:$A585,$A585))</f>
        <v/>
      </c>
    </row>
    <row r="586" customFormat="false" ht="15" hidden="false" customHeight="false" outlineLevel="0" collapsed="false">
      <c r="A586" s="7"/>
      <c r="B586" s="7"/>
      <c r="C586" s="7"/>
      <c r="D586" s="42"/>
      <c r="E586" s="38" t="str">
        <f aca="false">IF($A586="","",ROUND(N(C586)*N(D586),2))</f>
        <v/>
      </c>
      <c r="F586" s="8" t="str">
        <f aca="false">IF($A586="","",IF(COUNTIF(Invoices!$A$6:$A$505,$A586)=0,"Invoice not registered",""))</f>
        <v/>
      </c>
      <c r="G586" s="8" t="str">
        <f aca="false">IF($A586="","",$A586&amp;"|"&amp;COUNTIF($A$6:$A586,$A586))</f>
        <v/>
      </c>
    </row>
    <row r="587" customFormat="false" ht="15" hidden="false" customHeight="false" outlineLevel="0" collapsed="false">
      <c r="A587" s="7"/>
      <c r="B587" s="7"/>
      <c r="C587" s="7"/>
      <c r="D587" s="42"/>
      <c r="E587" s="38" t="str">
        <f aca="false">IF($A587="","",ROUND(N(C587)*N(D587),2))</f>
        <v/>
      </c>
      <c r="F587" s="8" t="str">
        <f aca="false">IF($A587="","",IF(COUNTIF(Invoices!$A$6:$A$505,$A587)=0,"Invoice not registered",""))</f>
        <v/>
      </c>
      <c r="G587" s="8" t="str">
        <f aca="false">IF($A587="","",$A587&amp;"|"&amp;COUNTIF($A$6:$A587,$A587))</f>
        <v/>
      </c>
    </row>
    <row r="588" customFormat="false" ht="15" hidden="false" customHeight="false" outlineLevel="0" collapsed="false">
      <c r="A588" s="7"/>
      <c r="B588" s="7"/>
      <c r="C588" s="7"/>
      <c r="D588" s="42"/>
      <c r="E588" s="38" t="str">
        <f aca="false">IF($A588="","",ROUND(N(C588)*N(D588),2))</f>
        <v/>
      </c>
      <c r="F588" s="8" t="str">
        <f aca="false">IF($A588="","",IF(COUNTIF(Invoices!$A$6:$A$505,$A588)=0,"Invoice not registered",""))</f>
        <v/>
      </c>
      <c r="G588" s="8" t="str">
        <f aca="false">IF($A588="","",$A588&amp;"|"&amp;COUNTIF($A$6:$A588,$A588))</f>
        <v/>
      </c>
    </row>
    <row r="589" customFormat="false" ht="15" hidden="false" customHeight="false" outlineLevel="0" collapsed="false">
      <c r="A589" s="7"/>
      <c r="B589" s="7"/>
      <c r="C589" s="7"/>
      <c r="D589" s="42"/>
      <c r="E589" s="38" t="str">
        <f aca="false">IF($A589="","",ROUND(N(C589)*N(D589),2))</f>
        <v/>
      </c>
      <c r="F589" s="8" t="str">
        <f aca="false">IF($A589="","",IF(COUNTIF(Invoices!$A$6:$A$505,$A589)=0,"Invoice not registered",""))</f>
        <v/>
      </c>
      <c r="G589" s="8" t="str">
        <f aca="false">IF($A589="","",$A589&amp;"|"&amp;COUNTIF($A$6:$A589,$A589))</f>
        <v/>
      </c>
    </row>
    <row r="590" customFormat="false" ht="15" hidden="false" customHeight="false" outlineLevel="0" collapsed="false">
      <c r="A590" s="7"/>
      <c r="B590" s="7"/>
      <c r="C590" s="7"/>
      <c r="D590" s="42"/>
      <c r="E590" s="38" t="str">
        <f aca="false">IF($A590="","",ROUND(N(C590)*N(D590),2))</f>
        <v/>
      </c>
      <c r="F590" s="8" t="str">
        <f aca="false">IF($A590="","",IF(COUNTIF(Invoices!$A$6:$A$505,$A590)=0,"Invoice not registered",""))</f>
        <v/>
      </c>
      <c r="G590" s="8" t="str">
        <f aca="false">IF($A590="","",$A590&amp;"|"&amp;COUNTIF($A$6:$A590,$A590))</f>
        <v/>
      </c>
    </row>
    <row r="591" customFormat="false" ht="15" hidden="false" customHeight="false" outlineLevel="0" collapsed="false">
      <c r="A591" s="7"/>
      <c r="B591" s="7"/>
      <c r="C591" s="7"/>
      <c r="D591" s="42"/>
      <c r="E591" s="38" t="str">
        <f aca="false">IF($A591="","",ROUND(N(C591)*N(D591),2))</f>
        <v/>
      </c>
      <c r="F591" s="8" t="str">
        <f aca="false">IF($A591="","",IF(COUNTIF(Invoices!$A$6:$A$505,$A591)=0,"Invoice not registered",""))</f>
        <v/>
      </c>
      <c r="G591" s="8" t="str">
        <f aca="false">IF($A591="","",$A591&amp;"|"&amp;COUNTIF($A$6:$A591,$A591))</f>
        <v/>
      </c>
    </row>
    <row r="592" customFormat="false" ht="15" hidden="false" customHeight="false" outlineLevel="0" collapsed="false">
      <c r="A592" s="7"/>
      <c r="B592" s="7"/>
      <c r="C592" s="7"/>
      <c r="D592" s="42"/>
      <c r="E592" s="38" t="str">
        <f aca="false">IF($A592="","",ROUND(N(C592)*N(D592),2))</f>
        <v/>
      </c>
      <c r="F592" s="8" t="str">
        <f aca="false">IF($A592="","",IF(COUNTIF(Invoices!$A$6:$A$505,$A592)=0,"Invoice not registered",""))</f>
        <v/>
      </c>
      <c r="G592" s="8" t="str">
        <f aca="false">IF($A592="","",$A592&amp;"|"&amp;COUNTIF($A$6:$A592,$A592))</f>
        <v/>
      </c>
    </row>
    <row r="593" customFormat="false" ht="15" hidden="false" customHeight="false" outlineLevel="0" collapsed="false">
      <c r="A593" s="7"/>
      <c r="B593" s="7"/>
      <c r="C593" s="7"/>
      <c r="D593" s="42"/>
      <c r="E593" s="38" t="str">
        <f aca="false">IF($A593="","",ROUND(N(C593)*N(D593),2))</f>
        <v/>
      </c>
      <c r="F593" s="8" t="str">
        <f aca="false">IF($A593="","",IF(COUNTIF(Invoices!$A$6:$A$505,$A593)=0,"Invoice not registered",""))</f>
        <v/>
      </c>
      <c r="G593" s="8" t="str">
        <f aca="false">IF($A593="","",$A593&amp;"|"&amp;COUNTIF($A$6:$A593,$A593))</f>
        <v/>
      </c>
    </row>
    <row r="594" customFormat="false" ht="15" hidden="false" customHeight="false" outlineLevel="0" collapsed="false">
      <c r="A594" s="7"/>
      <c r="B594" s="7"/>
      <c r="C594" s="7"/>
      <c r="D594" s="42"/>
      <c r="E594" s="38" t="str">
        <f aca="false">IF($A594="","",ROUND(N(C594)*N(D594),2))</f>
        <v/>
      </c>
      <c r="F594" s="8" t="str">
        <f aca="false">IF($A594="","",IF(COUNTIF(Invoices!$A$6:$A$505,$A594)=0,"Invoice not registered",""))</f>
        <v/>
      </c>
      <c r="G594" s="8" t="str">
        <f aca="false">IF($A594="","",$A594&amp;"|"&amp;COUNTIF($A$6:$A594,$A594))</f>
        <v/>
      </c>
    </row>
    <row r="595" customFormat="false" ht="15" hidden="false" customHeight="false" outlineLevel="0" collapsed="false">
      <c r="A595" s="7"/>
      <c r="B595" s="7"/>
      <c r="C595" s="7"/>
      <c r="D595" s="42"/>
      <c r="E595" s="38" t="str">
        <f aca="false">IF($A595="","",ROUND(N(C595)*N(D595),2))</f>
        <v/>
      </c>
      <c r="F595" s="8" t="str">
        <f aca="false">IF($A595="","",IF(COUNTIF(Invoices!$A$6:$A$505,$A595)=0,"Invoice not registered",""))</f>
        <v/>
      </c>
      <c r="G595" s="8" t="str">
        <f aca="false">IF($A595="","",$A595&amp;"|"&amp;COUNTIF($A$6:$A595,$A595))</f>
        <v/>
      </c>
    </row>
    <row r="596" customFormat="false" ht="15" hidden="false" customHeight="false" outlineLevel="0" collapsed="false">
      <c r="A596" s="7"/>
      <c r="B596" s="7"/>
      <c r="C596" s="7"/>
      <c r="D596" s="42"/>
      <c r="E596" s="38" t="str">
        <f aca="false">IF($A596="","",ROUND(N(C596)*N(D596),2))</f>
        <v/>
      </c>
      <c r="F596" s="8" t="str">
        <f aca="false">IF($A596="","",IF(COUNTIF(Invoices!$A$6:$A$505,$A596)=0,"Invoice not registered",""))</f>
        <v/>
      </c>
      <c r="G596" s="8" t="str">
        <f aca="false">IF($A596="","",$A596&amp;"|"&amp;COUNTIF($A$6:$A596,$A596))</f>
        <v/>
      </c>
    </row>
    <row r="597" customFormat="false" ht="15" hidden="false" customHeight="false" outlineLevel="0" collapsed="false">
      <c r="A597" s="7"/>
      <c r="B597" s="7"/>
      <c r="C597" s="7"/>
      <c r="D597" s="42"/>
      <c r="E597" s="38" t="str">
        <f aca="false">IF($A597="","",ROUND(N(C597)*N(D597),2))</f>
        <v/>
      </c>
      <c r="F597" s="8" t="str">
        <f aca="false">IF($A597="","",IF(COUNTIF(Invoices!$A$6:$A$505,$A597)=0,"Invoice not registered",""))</f>
        <v/>
      </c>
      <c r="G597" s="8" t="str">
        <f aca="false">IF($A597="","",$A597&amp;"|"&amp;COUNTIF($A$6:$A597,$A597))</f>
        <v/>
      </c>
    </row>
    <row r="598" customFormat="false" ht="15" hidden="false" customHeight="false" outlineLevel="0" collapsed="false">
      <c r="A598" s="7"/>
      <c r="B598" s="7"/>
      <c r="C598" s="7"/>
      <c r="D598" s="42"/>
      <c r="E598" s="38" t="str">
        <f aca="false">IF($A598="","",ROUND(N(C598)*N(D598),2))</f>
        <v/>
      </c>
      <c r="F598" s="8" t="str">
        <f aca="false">IF($A598="","",IF(COUNTIF(Invoices!$A$6:$A$505,$A598)=0,"Invoice not registered",""))</f>
        <v/>
      </c>
      <c r="G598" s="8" t="str">
        <f aca="false">IF($A598="","",$A598&amp;"|"&amp;COUNTIF($A$6:$A598,$A598))</f>
        <v/>
      </c>
    </row>
    <row r="599" customFormat="false" ht="15" hidden="false" customHeight="false" outlineLevel="0" collapsed="false">
      <c r="A599" s="7"/>
      <c r="B599" s="7"/>
      <c r="C599" s="7"/>
      <c r="D599" s="42"/>
      <c r="E599" s="38" t="str">
        <f aca="false">IF($A599="","",ROUND(N(C599)*N(D599),2))</f>
        <v/>
      </c>
      <c r="F599" s="8" t="str">
        <f aca="false">IF($A599="","",IF(COUNTIF(Invoices!$A$6:$A$505,$A599)=0,"Invoice not registered",""))</f>
        <v/>
      </c>
      <c r="G599" s="8" t="str">
        <f aca="false">IF($A599="","",$A599&amp;"|"&amp;COUNTIF($A$6:$A599,$A599))</f>
        <v/>
      </c>
    </row>
    <row r="600" customFormat="false" ht="15" hidden="false" customHeight="false" outlineLevel="0" collapsed="false">
      <c r="A600" s="7"/>
      <c r="B600" s="7"/>
      <c r="C600" s="7"/>
      <c r="D600" s="42"/>
      <c r="E600" s="38" t="str">
        <f aca="false">IF($A600="","",ROUND(N(C600)*N(D600),2))</f>
        <v/>
      </c>
      <c r="F600" s="8" t="str">
        <f aca="false">IF($A600="","",IF(COUNTIF(Invoices!$A$6:$A$505,$A600)=0,"Invoice not registered",""))</f>
        <v/>
      </c>
      <c r="G600" s="8" t="str">
        <f aca="false">IF($A600="","",$A600&amp;"|"&amp;COUNTIF($A$6:$A600,$A600))</f>
        <v/>
      </c>
    </row>
    <row r="601" customFormat="false" ht="15" hidden="false" customHeight="false" outlineLevel="0" collapsed="false">
      <c r="A601" s="7"/>
      <c r="B601" s="7"/>
      <c r="C601" s="7"/>
      <c r="D601" s="42"/>
      <c r="E601" s="38" t="str">
        <f aca="false">IF($A601="","",ROUND(N(C601)*N(D601),2))</f>
        <v/>
      </c>
      <c r="F601" s="8" t="str">
        <f aca="false">IF($A601="","",IF(COUNTIF(Invoices!$A$6:$A$505,$A601)=0,"Invoice not registered",""))</f>
        <v/>
      </c>
      <c r="G601" s="8" t="str">
        <f aca="false">IF($A601="","",$A601&amp;"|"&amp;COUNTIF($A$6:$A601,$A601))</f>
        <v/>
      </c>
    </row>
    <row r="602" customFormat="false" ht="15" hidden="false" customHeight="false" outlineLevel="0" collapsed="false">
      <c r="A602" s="7"/>
      <c r="B602" s="7"/>
      <c r="C602" s="7"/>
      <c r="D602" s="42"/>
      <c r="E602" s="38" t="str">
        <f aca="false">IF($A602="","",ROUND(N(C602)*N(D602),2))</f>
        <v/>
      </c>
      <c r="F602" s="8" t="str">
        <f aca="false">IF($A602="","",IF(COUNTIF(Invoices!$A$6:$A$505,$A602)=0,"Invoice not registered",""))</f>
        <v/>
      </c>
      <c r="G602" s="8" t="str">
        <f aca="false">IF($A602="","",$A602&amp;"|"&amp;COUNTIF($A$6:$A602,$A602))</f>
        <v/>
      </c>
    </row>
    <row r="603" customFormat="false" ht="15" hidden="false" customHeight="false" outlineLevel="0" collapsed="false">
      <c r="A603" s="7"/>
      <c r="B603" s="7"/>
      <c r="C603" s="7"/>
      <c r="D603" s="42"/>
      <c r="E603" s="38" t="str">
        <f aca="false">IF($A603="","",ROUND(N(C603)*N(D603),2))</f>
        <v/>
      </c>
      <c r="F603" s="8" t="str">
        <f aca="false">IF($A603="","",IF(COUNTIF(Invoices!$A$6:$A$505,$A603)=0,"Invoice not registered",""))</f>
        <v/>
      </c>
      <c r="G603" s="8" t="str">
        <f aca="false">IF($A603="","",$A603&amp;"|"&amp;COUNTIF($A$6:$A603,$A603))</f>
        <v/>
      </c>
    </row>
    <row r="604" customFormat="false" ht="15" hidden="false" customHeight="false" outlineLevel="0" collapsed="false">
      <c r="A604" s="7"/>
      <c r="B604" s="7"/>
      <c r="C604" s="7"/>
      <c r="D604" s="42"/>
      <c r="E604" s="38" t="str">
        <f aca="false">IF($A604="","",ROUND(N(C604)*N(D604),2))</f>
        <v/>
      </c>
      <c r="F604" s="8" t="str">
        <f aca="false">IF($A604="","",IF(COUNTIF(Invoices!$A$6:$A$505,$A604)=0,"Invoice not registered",""))</f>
        <v/>
      </c>
      <c r="G604" s="8" t="str">
        <f aca="false">IF($A604="","",$A604&amp;"|"&amp;COUNTIF($A$6:$A604,$A604))</f>
        <v/>
      </c>
    </row>
    <row r="605" customFormat="false" ht="15" hidden="false" customHeight="false" outlineLevel="0" collapsed="false">
      <c r="A605" s="7"/>
      <c r="B605" s="7"/>
      <c r="C605" s="7"/>
      <c r="D605" s="42"/>
      <c r="E605" s="38" t="str">
        <f aca="false">IF($A605="","",ROUND(N(C605)*N(D605),2))</f>
        <v/>
      </c>
      <c r="F605" s="8" t="str">
        <f aca="false">IF($A605="","",IF(COUNTIF(Invoices!$A$6:$A$505,$A605)=0,"Invoice not registered",""))</f>
        <v/>
      </c>
      <c r="G605" s="8" t="str">
        <f aca="false">IF($A605="","",$A605&amp;"|"&amp;COUNTIF($A$6:$A605,$A605))</f>
        <v/>
      </c>
    </row>
    <row r="606" customFormat="false" ht="15" hidden="false" customHeight="false" outlineLevel="0" collapsed="false">
      <c r="A606" s="7"/>
      <c r="B606" s="7"/>
      <c r="C606" s="7"/>
      <c r="D606" s="42"/>
      <c r="E606" s="38" t="str">
        <f aca="false">IF($A606="","",ROUND(N(C606)*N(D606),2))</f>
        <v/>
      </c>
      <c r="F606" s="8" t="str">
        <f aca="false">IF($A606="","",IF(COUNTIF(Invoices!$A$6:$A$505,$A606)=0,"Invoice not registered",""))</f>
        <v/>
      </c>
      <c r="G606" s="8" t="str">
        <f aca="false">IF($A606="","",$A606&amp;"|"&amp;COUNTIF($A$6:$A606,$A606))</f>
        <v/>
      </c>
    </row>
    <row r="607" customFormat="false" ht="15" hidden="false" customHeight="false" outlineLevel="0" collapsed="false">
      <c r="A607" s="7"/>
      <c r="B607" s="7"/>
      <c r="C607" s="7"/>
      <c r="D607" s="42"/>
      <c r="E607" s="38" t="str">
        <f aca="false">IF($A607="","",ROUND(N(C607)*N(D607),2))</f>
        <v/>
      </c>
      <c r="F607" s="8" t="str">
        <f aca="false">IF($A607="","",IF(COUNTIF(Invoices!$A$6:$A$505,$A607)=0,"Invoice not registered",""))</f>
        <v/>
      </c>
      <c r="G607" s="8" t="str">
        <f aca="false">IF($A607="","",$A607&amp;"|"&amp;COUNTIF($A$6:$A607,$A607))</f>
        <v/>
      </c>
    </row>
    <row r="608" customFormat="false" ht="15" hidden="false" customHeight="false" outlineLevel="0" collapsed="false">
      <c r="A608" s="7"/>
      <c r="B608" s="7"/>
      <c r="C608" s="7"/>
      <c r="D608" s="42"/>
      <c r="E608" s="38" t="str">
        <f aca="false">IF($A608="","",ROUND(N(C608)*N(D608),2))</f>
        <v/>
      </c>
      <c r="F608" s="8" t="str">
        <f aca="false">IF($A608="","",IF(COUNTIF(Invoices!$A$6:$A$505,$A608)=0,"Invoice not registered",""))</f>
        <v/>
      </c>
      <c r="G608" s="8" t="str">
        <f aca="false">IF($A608="","",$A608&amp;"|"&amp;COUNTIF($A$6:$A608,$A608))</f>
        <v/>
      </c>
    </row>
    <row r="609" customFormat="false" ht="15" hidden="false" customHeight="false" outlineLevel="0" collapsed="false">
      <c r="A609" s="7"/>
      <c r="B609" s="7"/>
      <c r="C609" s="7"/>
      <c r="D609" s="42"/>
      <c r="E609" s="38" t="str">
        <f aca="false">IF($A609="","",ROUND(N(C609)*N(D609),2))</f>
        <v/>
      </c>
      <c r="F609" s="8" t="str">
        <f aca="false">IF($A609="","",IF(COUNTIF(Invoices!$A$6:$A$505,$A609)=0,"Invoice not registered",""))</f>
        <v/>
      </c>
      <c r="G609" s="8" t="str">
        <f aca="false">IF($A609="","",$A609&amp;"|"&amp;COUNTIF($A$6:$A609,$A609))</f>
        <v/>
      </c>
    </row>
    <row r="610" customFormat="false" ht="15" hidden="false" customHeight="false" outlineLevel="0" collapsed="false">
      <c r="A610" s="7"/>
      <c r="B610" s="7"/>
      <c r="C610" s="7"/>
      <c r="D610" s="42"/>
      <c r="E610" s="38" t="str">
        <f aca="false">IF($A610="","",ROUND(N(C610)*N(D610),2))</f>
        <v/>
      </c>
      <c r="F610" s="8" t="str">
        <f aca="false">IF($A610="","",IF(COUNTIF(Invoices!$A$6:$A$505,$A610)=0,"Invoice not registered",""))</f>
        <v/>
      </c>
      <c r="G610" s="8" t="str">
        <f aca="false">IF($A610="","",$A610&amp;"|"&amp;COUNTIF($A$6:$A610,$A610))</f>
        <v/>
      </c>
    </row>
    <row r="611" customFormat="false" ht="15" hidden="false" customHeight="false" outlineLevel="0" collapsed="false">
      <c r="A611" s="7"/>
      <c r="B611" s="7"/>
      <c r="C611" s="7"/>
      <c r="D611" s="42"/>
      <c r="E611" s="38" t="str">
        <f aca="false">IF($A611="","",ROUND(N(C611)*N(D611),2))</f>
        <v/>
      </c>
      <c r="F611" s="8" t="str">
        <f aca="false">IF($A611="","",IF(COUNTIF(Invoices!$A$6:$A$505,$A611)=0,"Invoice not registered",""))</f>
        <v/>
      </c>
      <c r="G611" s="8" t="str">
        <f aca="false">IF($A611="","",$A611&amp;"|"&amp;COUNTIF($A$6:$A611,$A611))</f>
        <v/>
      </c>
    </row>
    <row r="612" customFormat="false" ht="15" hidden="false" customHeight="false" outlineLevel="0" collapsed="false">
      <c r="A612" s="7"/>
      <c r="B612" s="7"/>
      <c r="C612" s="7"/>
      <c r="D612" s="42"/>
      <c r="E612" s="38" t="str">
        <f aca="false">IF($A612="","",ROUND(N(C612)*N(D612),2))</f>
        <v/>
      </c>
      <c r="F612" s="8" t="str">
        <f aca="false">IF($A612="","",IF(COUNTIF(Invoices!$A$6:$A$505,$A612)=0,"Invoice not registered",""))</f>
        <v/>
      </c>
      <c r="G612" s="8" t="str">
        <f aca="false">IF($A612="","",$A612&amp;"|"&amp;COUNTIF($A$6:$A612,$A612))</f>
        <v/>
      </c>
    </row>
    <row r="613" customFormat="false" ht="15" hidden="false" customHeight="false" outlineLevel="0" collapsed="false">
      <c r="A613" s="7"/>
      <c r="B613" s="7"/>
      <c r="C613" s="7"/>
      <c r="D613" s="42"/>
      <c r="E613" s="38" t="str">
        <f aca="false">IF($A613="","",ROUND(N(C613)*N(D613),2))</f>
        <v/>
      </c>
      <c r="F613" s="8" t="str">
        <f aca="false">IF($A613="","",IF(COUNTIF(Invoices!$A$6:$A$505,$A613)=0,"Invoice not registered",""))</f>
        <v/>
      </c>
      <c r="G613" s="8" t="str">
        <f aca="false">IF($A613="","",$A613&amp;"|"&amp;COUNTIF($A$6:$A613,$A613))</f>
        <v/>
      </c>
    </row>
    <row r="614" customFormat="false" ht="15" hidden="false" customHeight="false" outlineLevel="0" collapsed="false">
      <c r="A614" s="7"/>
      <c r="B614" s="7"/>
      <c r="C614" s="7"/>
      <c r="D614" s="42"/>
      <c r="E614" s="38" t="str">
        <f aca="false">IF($A614="","",ROUND(N(C614)*N(D614),2))</f>
        <v/>
      </c>
      <c r="F614" s="8" t="str">
        <f aca="false">IF($A614="","",IF(COUNTIF(Invoices!$A$6:$A$505,$A614)=0,"Invoice not registered",""))</f>
        <v/>
      </c>
      <c r="G614" s="8" t="str">
        <f aca="false">IF($A614="","",$A614&amp;"|"&amp;COUNTIF($A$6:$A614,$A614))</f>
        <v/>
      </c>
    </row>
    <row r="615" customFormat="false" ht="15" hidden="false" customHeight="false" outlineLevel="0" collapsed="false">
      <c r="A615" s="7"/>
      <c r="B615" s="7"/>
      <c r="C615" s="7"/>
      <c r="D615" s="42"/>
      <c r="E615" s="38" t="str">
        <f aca="false">IF($A615="","",ROUND(N(C615)*N(D615),2))</f>
        <v/>
      </c>
      <c r="F615" s="8" t="str">
        <f aca="false">IF($A615="","",IF(COUNTIF(Invoices!$A$6:$A$505,$A615)=0,"Invoice not registered",""))</f>
        <v/>
      </c>
      <c r="G615" s="8" t="str">
        <f aca="false">IF($A615="","",$A615&amp;"|"&amp;COUNTIF($A$6:$A615,$A615))</f>
        <v/>
      </c>
    </row>
    <row r="616" customFormat="false" ht="15" hidden="false" customHeight="false" outlineLevel="0" collapsed="false">
      <c r="A616" s="7"/>
      <c r="B616" s="7"/>
      <c r="C616" s="7"/>
      <c r="D616" s="42"/>
      <c r="E616" s="38" t="str">
        <f aca="false">IF($A616="","",ROUND(N(C616)*N(D616),2))</f>
        <v/>
      </c>
      <c r="F616" s="8" t="str">
        <f aca="false">IF($A616="","",IF(COUNTIF(Invoices!$A$6:$A$505,$A616)=0,"Invoice not registered",""))</f>
        <v/>
      </c>
      <c r="G616" s="8" t="str">
        <f aca="false">IF($A616="","",$A616&amp;"|"&amp;COUNTIF($A$6:$A616,$A616))</f>
        <v/>
      </c>
    </row>
    <row r="617" customFormat="false" ht="15" hidden="false" customHeight="false" outlineLevel="0" collapsed="false">
      <c r="A617" s="7"/>
      <c r="B617" s="7"/>
      <c r="C617" s="7"/>
      <c r="D617" s="42"/>
      <c r="E617" s="38" t="str">
        <f aca="false">IF($A617="","",ROUND(N(C617)*N(D617),2))</f>
        <v/>
      </c>
      <c r="F617" s="8" t="str">
        <f aca="false">IF($A617="","",IF(COUNTIF(Invoices!$A$6:$A$505,$A617)=0,"Invoice not registered",""))</f>
        <v/>
      </c>
      <c r="G617" s="8" t="str">
        <f aca="false">IF($A617="","",$A617&amp;"|"&amp;COUNTIF($A$6:$A617,$A617))</f>
        <v/>
      </c>
    </row>
    <row r="618" customFormat="false" ht="15" hidden="false" customHeight="false" outlineLevel="0" collapsed="false">
      <c r="A618" s="7"/>
      <c r="B618" s="7"/>
      <c r="C618" s="7"/>
      <c r="D618" s="42"/>
      <c r="E618" s="38" t="str">
        <f aca="false">IF($A618="","",ROUND(N(C618)*N(D618),2))</f>
        <v/>
      </c>
      <c r="F618" s="8" t="str">
        <f aca="false">IF($A618="","",IF(COUNTIF(Invoices!$A$6:$A$505,$A618)=0,"Invoice not registered",""))</f>
        <v/>
      </c>
      <c r="G618" s="8" t="str">
        <f aca="false">IF($A618="","",$A618&amp;"|"&amp;COUNTIF($A$6:$A618,$A618))</f>
        <v/>
      </c>
    </row>
    <row r="619" customFormat="false" ht="15" hidden="false" customHeight="false" outlineLevel="0" collapsed="false">
      <c r="A619" s="7"/>
      <c r="B619" s="7"/>
      <c r="C619" s="7"/>
      <c r="D619" s="42"/>
      <c r="E619" s="38" t="str">
        <f aca="false">IF($A619="","",ROUND(N(C619)*N(D619),2))</f>
        <v/>
      </c>
      <c r="F619" s="8" t="str">
        <f aca="false">IF($A619="","",IF(COUNTIF(Invoices!$A$6:$A$505,$A619)=0,"Invoice not registered",""))</f>
        <v/>
      </c>
      <c r="G619" s="8" t="str">
        <f aca="false">IF($A619="","",$A619&amp;"|"&amp;COUNTIF($A$6:$A619,$A619))</f>
        <v/>
      </c>
    </row>
    <row r="620" customFormat="false" ht="15" hidden="false" customHeight="false" outlineLevel="0" collapsed="false">
      <c r="A620" s="7"/>
      <c r="B620" s="7"/>
      <c r="C620" s="7"/>
      <c r="D620" s="42"/>
      <c r="E620" s="38" t="str">
        <f aca="false">IF($A620="","",ROUND(N(C620)*N(D620),2))</f>
        <v/>
      </c>
      <c r="F620" s="8" t="str">
        <f aca="false">IF($A620="","",IF(COUNTIF(Invoices!$A$6:$A$505,$A620)=0,"Invoice not registered",""))</f>
        <v/>
      </c>
      <c r="G620" s="8" t="str">
        <f aca="false">IF($A620="","",$A620&amp;"|"&amp;COUNTIF($A$6:$A620,$A620))</f>
        <v/>
      </c>
    </row>
    <row r="621" customFormat="false" ht="15" hidden="false" customHeight="false" outlineLevel="0" collapsed="false">
      <c r="A621" s="7"/>
      <c r="B621" s="7"/>
      <c r="C621" s="7"/>
      <c r="D621" s="42"/>
      <c r="E621" s="38" t="str">
        <f aca="false">IF($A621="","",ROUND(N(C621)*N(D621),2))</f>
        <v/>
      </c>
      <c r="F621" s="8" t="str">
        <f aca="false">IF($A621="","",IF(COUNTIF(Invoices!$A$6:$A$505,$A621)=0,"Invoice not registered",""))</f>
        <v/>
      </c>
      <c r="G621" s="8" t="str">
        <f aca="false">IF($A621="","",$A621&amp;"|"&amp;COUNTIF($A$6:$A621,$A621))</f>
        <v/>
      </c>
    </row>
    <row r="622" customFormat="false" ht="15" hidden="false" customHeight="false" outlineLevel="0" collapsed="false">
      <c r="A622" s="7"/>
      <c r="B622" s="7"/>
      <c r="C622" s="7"/>
      <c r="D622" s="42"/>
      <c r="E622" s="38" t="str">
        <f aca="false">IF($A622="","",ROUND(N(C622)*N(D622),2))</f>
        <v/>
      </c>
      <c r="F622" s="8" t="str">
        <f aca="false">IF($A622="","",IF(COUNTIF(Invoices!$A$6:$A$505,$A622)=0,"Invoice not registered",""))</f>
        <v/>
      </c>
      <c r="G622" s="8" t="str">
        <f aca="false">IF($A622="","",$A622&amp;"|"&amp;COUNTIF($A$6:$A622,$A622))</f>
        <v/>
      </c>
    </row>
    <row r="623" customFormat="false" ht="15" hidden="false" customHeight="false" outlineLevel="0" collapsed="false">
      <c r="A623" s="7"/>
      <c r="B623" s="7"/>
      <c r="C623" s="7"/>
      <c r="D623" s="42"/>
      <c r="E623" s="38" t="str">
        <f aca="false">IF($A623="","",ROUND(N(C623)*N(D623),2))</f>
        <v/>
      </c>
      <c r="F623" s="8" t="str">
        <f aca="false">IF($A623="","",IF(COUNTIF(Invoices!$A$6:$A$505,$A623)=0,"Invoice not registered",""))</f>
        <v/>
      </c>
      <c r="G623" s="8" t="str">
        <f aca="false">IF($A623="","",$A623&amp;"|"&amp;COUNTIF($A$6:$A623,$A623))</f>
        <v/>
      </c>
    </row>
    <row r="624" customFormat="false" ht="15" hidden="false" customHeight="false" outlineLevel="0" collapsed="false">
      <c r="A624" s="7"/>
      <c r="B624" s="7"/>
      <c r="C624" s="7"/>
      <c r="D624" s="42"/>
      <c r="E624" s="38" t="str">
        <f aca="false">IF($A624="","",ROUND(N(C624)*N(D624),2))</f>
        <v/>
      </c>
      <c r="F624" s="8" t="str">
        <f aca="false">IF($A624="","",IF(COUNTIF(Invoices!$A$6:$A$505,$A624)=0,"Invoice not registered",""))</f>
        <v/>
      </c>
      <c r="G624" s="8" t="str">
        <f aca="false">IF($A624="","",$A624&amp;"|"&amp;COUNTIF($A$6:$A624,$A624))</f>
        <v/>
      </c>
    </row>
    <row r="625" customFormat="false" ht="15" hidden="false" customHeight="false" outlineLevel="0" collapsed="false">
      <c r="A625" s="7"/>
      <c r="B625" s="7"/>
      <c r="C625" s="7"/>
      <c r="D625" s="42"/>
      <c r="E625" s="38" t="str">
        <f aca="false">IF($A625="","",ROUND(N(C625)*N(D625),2))</f>
        <v/>
      </c>
      <c r="F625" s="8" t="str">
        <f aca="false">IF($A625="","",IF(COUNTIF(Invoices!$A$6:$A$505,$A625)=0,"Invoice not registered",""))</f>
        <v/>
      </c>
      <c r="G625" s="8" t="str">
        <f aca="false">IF($A625="","",$A625&amp;"|"&amp;COUNTIF($A$6:$A625,$A625))</f>
        <v/>
      </c>
    </row>
    <row r="626" customFormat="false" ht="15" hidden="false" customHeight="false" outlineLevel="0" collapsed="false">
      <c r="A626" s="7"/>
      <c r="B626" s="7"/>
      <c r="C626" s="7"/>
      <c r="D626" s="42"/>
      <c r="E626" s="38" t="str">
        <f aca="false">IF($A626="","",ROUND(N(C626)*N(D626),2))</f>
        <v/>
      </c>
      <c r="F626" s="8" t="str">
        <f aca="false">IF($A626="","",IF(COUNTIF(Invoices!$A$6:$A$505,$A626)=0,"Invoice not registered",""))</f>
        <v/>
      </c>
      <c r="G626" s="8" t="str">
        <f aca="false">IF($A626="","",$A626&amp;"|"&amp;COUNTIF($A$6:$A626,$A626))</f>
        <v/>
      </c>
    </row>
    <row r="627" customFormat="false" ht="15" hidden="false" customHeight="false" outlineLevel="0" collapsed="false">
      <c r="A627" s="7"/>
      <c r="B627" s="7"/>
      <c r="C627" s="7"/>
      <c r="D627" s="42"/>
      <c r="E627" s="38" t="str">
        <f aca="false">IF($A627="","",ROUND(N(C627)*N(D627),2))</f>
        <v/>
      </c>
      <c r="F627" s="8" t="str">
        <f aca="false">IF($A627="","",IF(COUNTIF(Invoices!$A$6:$A$505,$A627)=0,"Invoice not registered",""))</f>
        <v/>
      </c>
      <c r="G627" s="8" t="str">
        <f aca="false">IF($A627="","",$A627&amp;"|"&amp;COUNTIF($A$6:$A627,$A627))</f>
        <v/>
      </c>
    </row>
    <row r="628" customFormat="false" ht="15" hidden="false" customHeight="false" outlineLevel="0" collapsed="false">
      <c r="A628" s="7"/>
      <c r="B628" s="7"/>
      <c r="C628" s="7"/>
      <c r="D628" s="42"/>
      <c r="E628" s="38" t="str">
        <f aca="false">IF($A628="","",ROUND(N(C628)*N(D628),2))</f>
        <v/>
      </c>
      <c r="F628" s="8" t="str">
        <f aca="false">IF($A628="","",IF(COUNTIF(Invoices!$A$6:$A$505,$A628)=0,"Invoice not registered",""))</f>
        <v/>
      </c>
      <c r="G628" s="8" t="str">
        <f aca="false">IF($A628="","",$A628&amp;"|"&amp;COUNTIF($A$6:$A628,$A628))</f>
        <v/>
      </c>
    </row>
    <row r="629" customFormat="false" ht="15" hidden="false" customHeight="false" outlineLevel="0" collapsed="false">
      <c r="A629" s="7"/>
      <c r="B629" s="7"/>
      <c r="C629" s="7"/>
      <c r="D629" s="42"/>
      <c r="E629" s="38" t="str">
        <f aca="false">IF($A629="","",ROUND(N(C629)*N(D629),2))</f>
        <v/>
      </c>
      <c r="F629" s="8" t="str">
        <f aca="false">IF($A629="","",IF(COUNTIF(Invoices!$A$6:$A$505,$A629)=0,"Invoice not registered",""))</f>
        <v/>
      </c>
      <c r="G629" s="8" t="str">
        <f aca="false">IF($A629="","",$A629&amp;"|"&amp;COUNTIF($A$6:$A629,$A629))</f>
        <v/>
      </c>
    </row>
    <row r="630" customFormat="false" ht="15" hidden="false" customHeight="false" outlineLevel="0" collapsed="false">
      <c r="A630" s="7"/>
      <c r="B630" s="7"/>
      <c r="C630" s="7"/>
      <c r="D630" s="42"/>
      <c r="E630" s="38" t="str">
        <f aca="false">IF($A630="","",ROUND(N(C630)*N(D630),2))</f>
        <v/>
      </c>
      <c r="F630" s="8" t="str">
        <f aca="false">IF($A630="","",IF(COUNTIF(Invoices!$A$6:$A$505,$A630)=0,"Invoice not registered",""))</f>
        <v/>
      </c>
      <c r="G630" s="8" t="str">
        <f aca="false">IF($A630="","",$A630&amp;"|"&amp;COUNTIF($A$6:$A630,$A630))</f>
        <v/>
      </c>
    </row>
    <row r="631" customFormat="false" ht="15" hidden="false" customHeight="false" outlineLevel="0" collapsed="false">
      <c r="A631" s="7"/>
      <c r="B631" s="7"/>
      <c r="C631" s="7"/>
      <c r="D631" s="42"/>
      <c r="E631" s="38" t="str">
        <f aca="false">IF($A631="","",ROUND(N(C631)*N(D631),2))</f>
        <v/>
      </c>
      <c r="F631" s="8" t="str">
        <f aca="false">IF($A631="","",IF(COUNTIF(Invoices!$A$6:$A$505,$A631)=0,"Invoice not registered",""))</f>
        <v/>
      </c>
      <c r="G631" s="8" t="str">
        <f aca="false">IF($A631="","",$A631&amp;"|"&amp;COUNTIF($A$6:$A631,$A631))</f>
        <v/>
      </c>
    </row>
    <row r="632" customFormat="false" ht="15" hidden="false" customHeight="false" outlineLevel="0" collapsed="false">
      <c r="A632" s="7"/>
      <c r="B632" s="7"/>
      <c r="C632" s="7"/>
      <c r="D632" s="42"/>
      <c r="E632" s="38" t="str">
        <f aca="false">IF($A632="","",ROUND(N(C632)*N(D632),2))</f>
        <v/>
      </c>
      <c r="F632" s="8" t="str">
        <f aca="false">IF($A632="","",IF(COUNTIF(Invoices!$A$6:$A$505,$A632)=0,"Invoice not registered",""))</f>
        <v/>
      </c>
      <c r="G632" s="8" t="str">
        <f aca="false">IF($A632="","",$A632&amp;"|"&amp;COUNTIF($A$6:$A632,$A632))</f>
        <v/>
      </c>
    </row>
    <row r="633" customFormat="false" ht="15" hidden="false" customHeight="false" outlineLevel="0" collapsed="false">
      <c r="A633" s="7"/>
      <c r="B633" s="7"/>
      <c r="C633" s="7"/>
      <c r="D633" s="42"/>
      <c r="E633" s="38" t="str">
        <f aca="false">IF($A633="","",ROUND(N(C633)*N(D633),2))</f>
        <v/>
      </c>
      <c r="F633" s="8" t="str">
        <f aca="false">IF($A633="","",IF(COUNTIF(Invoices!$A$6:$A$505,$A633)=0,"Invoice not registered",""))</f>
        <v/>
      </c>
      <c r="G633" s="8" t="str">
        <f aca="false">IF($A633="","",$A633&amp;"|"&amp;COUNTIF($A$6:$A633,$A633))</f>
        <v/>
      </c>
    </row>
    <row r="634" customFormat="false" ht="15" hidden="false" customHeight="false" outlineLevel="0" collapsed="false">
      <c r="A634" s="7"/>
      <c r="B634" s="7"/>
      <c r="C634" s="7"/>
      <c r="D634" s="42"/>
      <c r="E634" s="38" t="str">
        <f aca="false">IF($A634="","",ROUND(N(C634)*N(D634),2))</f>
        <v/>
      </c>
      <c r="F634" s="8" t="str">
        <f aca="false">IF($A634="","",IF(COUNTIF(Invoices!$A$6:$A$505,$A634)=0,"Invoice not registered",""))</f>
        <v/>
      </c>
      <c r="G634" s="8" t="str">
        <f aca="false">IF($A634="","",$A634&amp;"|"&amp;COUNTIF($A$6:$A634,$A634))</f>
        <v/>
      </c>
    </row>
    <row r="635" customFormat="false" ht="15" hidden="false" customHeight="false" outlineLevel="0" collapsed="false">
      <c r="A635" s="7"/>
      <c r="B635" s="7"/>
      <c r="C635" s="7"/>
      <c r="D635" s="42"/>
      <c r="E635" s="38" t="str">
        <f aca="false">IF($A635="","",ROUND(N(C635)*N(D635),2))</f>
        <v/>
      </c>
      <c r="F635" s="8" t="str">
        <f aca="false">IF($A635="","",IF(COUNTIF(Invoices!$A$6:$A$505,$A635)=0,"Invoice not registered",""))</f>
        <v/>
      </c>
      <c r="G635" s="8" t="str">
        <f aca="false">IF($A635="","",$A635&amp;"|"&amp;COUNTIF($A$6:$A635,$A635))</f>
        <v/>
      </c>
    </row>
    <row r="636" customFormat="false" ht="15" hidden="false" customHeight="false" outlineLevel="0" collapsed="false">
      <c r="A636" s="7"/>
      <c r="B636" s="7"/>
      <c r="C636" s="7"/>
      <c r="D636" s="42"/>
      <c r="E636" s="38" t="str">
        <f aca="false">IF($A636="","",ROUND(N(C636)*N(D636),2))</f>
        <v/>
      </c>
      <c r="F636" s="8" t="str">
        <f aca="false">IF($A636="","",IF(COUNTIF(Invoices!$A$6:$A$505,$A636)=0,"Invoice not registered",""))</f>
        <v/>
      </c>
      <c r="G636" s="8" t="str">
        <f aca="false">IF($A636="","",$A636&amp;"|"&amp;COUNTIF($A$6:$A636,$A636))</f>
        <v/>
      </c>
    </row>
    <row r="637" customFormat="false" ht="15" hidden="false" customHeight="false" outlineLevel="0" collapsed="false">
      <c r="A637" s="7"/>
      <c r="B637" s="7"/>
      <c r="C637" s="7"/>
      <c r="D637" s="42"/>
      <c r="E637" s="38" t="str">
        <f aca="false">IF($A637="","",ROUND(N(C637)*N(D637),2))</f>
        <v/>
      </c>
      <c r="F637" s="8" t="str">
        <f aca="false">IF($A637="","",IF(COUNTIF(Invoices!$A$6:$A$505,$A637)=0,"Invoice not registered",""))</f>
        <v/>
      </c>
      <c r="G637" s="8" t="str">
        <f aca="false">IF($A637="","",$A637&amp;"|"&amp;COUNTIF($A$6:$A637,$A637))</f>
        <v/>
      </c>
    </row>
    <row r="638" customFormat="false" ht="15" hidden="false" customHeight="false" outlineLevel="0" collapsed="false">
      <c r="A638" s="7"/>
      <c r="B638" s="7"/>
      <c r="C638" s="7"/>
      <c r="D638" s="42"/>
      <c r="E638" s="38" t="str">
        <f aca="false">IF($A638="","",ROUND(N(C638)*N(D638),2))</f>
        <v/>
      </c>
      <c r="F638" s="8" t="str">
        <f aca="false">IF($A638="","",IF(COUNTIF(Invoices!$A$6:$A$505,$A638)=0,"Invoice not registered",""))</f>
        <v/>
      </c>
      <c r="G638" s="8" t="str">
        <f aca="false">IF($A638="","",$A638&amp;"|"&amp;COUNTIF($A$6:$A638,$A638))</f>
        <v/>
      </c>
    </row>
    <row r="639" customFormat="false" ht="15" hidden="false" customHeight="false" outlineLevel="0" collapsed="false">
      <c r="A639" s="7"/>
      <c r="B639" s="7"/>
      <c r="C639" s="7"/>
      <c r="D639" s="42"/>
      <c r="E639" s="38" t="str">
        <f aca="false">IF($A639="","",ROUND(N(C639)*N(D639),2))</f>
        <v/>
      </c>
      <c r="F639" s="8" t="str">
        <f aca="false">IF($A639="","",IF(COUNTIF(Invoices!$A$6:$A$505,$A639)=0,"Invoice not registered",""))</f>
        <v/>
      </c>
      <c r="G639" s="8" t="str">
        <f aca="false">IF($A639="","",$A639&amp;"|"&amp;COUNTIF($A$6:$A639,$A639))</f>
        <v/>
      </c>
    </row>
    <row r="640" customFormat="false" ht="15" hidden="false" customHeight="false" outlineLevel="0" collapsed="false">
      <c r="A640" s="7"/>
      <c r="B640" s="7"/>
      <c r="C640" s="7"/>
      <c r="D640" s="42"/>
      <c r="E640" s="38" t="str">
        <f aca="false">IF($A640="","",ROUND(N(C640)*N(D640),2))</f>
        <v/>
      </c>
      <c r="F640" s="8" t="str">
        <f aca="false">IF($A640="","",IF(COUNTIF(Invoices!$A$6:$A$505,$A640)=0,"Invoice not registered",""))</f>
        <v/>
      </c>
      <c r="G640" s="8" t="str">
        <f aca="false">IF($A640="","",$A640&amp;"|"&amp;COUNTIF($A$6:$A640,$A640))</f>
        <v/>
      </c>
    </row>
    <row r="641" customFormat="false" ht="15" hidden="false" customHeight="false" outlineLevel="0" collapsed="false">
      <c r="A641" s="7"/>
      <c r="B641" s="7"/>
      <c r="C641" s="7"/>
      <c r="D641" s="42"/>
      <c r="E641" s="38" t="str">
        <f aca="false">IF($A641="","",ROUND(N(C641)*N(D641),2))</f>
        <v/>
      </c>
      <c r="F641" s="8" t="str">
        <f aca="false">IF($A641="","",IF(COUNTIF(Invoices!$A$6:$A$505,$A641)=0,"Invoice not registered",""))</f>
        <v/>
      </c>
      <c r="G641" s="8" t="str">
        <f aca="false">IF($A641="","",$A641&amp;"|"&amp;COUNTIF($A$6:$A641,$A641))</f>
        <v/>
      </c>
    </row>
    <row r="642" customFormat="false" ht="15" hidden="false" customHeight="false" outlineLevel="0" collapsed="false">
      <c r="A642" s="7"/>
      <c r="B642" s="7"/>
      <c r="C642" s="7"/>
      <c r="D642" s="42"/>
      <c r="E642" s="38" t="str">
        <f aca="false">IF($A642="","",ROUND(N(C642)*N(D642),2))</f>
        <v/>
      </c>
      <c r="F642" s="8" t="str">
        <f aca="false">IF($A642="","",IF(COUNTIF(Invoices!$A$6:$A$505,$A642)=0,"Invoice not registered",""))</f>
        <v/>
      </c>
      <c r="G642" s="8" t="str">
        <f aca="false">IF($A642="","",$A642&amp;"|"&amp;COUNTIF($A$6:$A642,$A642))</f>
        <v/>
      </c>
    </row>
    <row r="643" customFormat="false" ht="15" hidden="false" customHeight="false" outlineLevel="0" collapsed="false">
      <c r="A643" s="7"/>
      <c r="B643" s="7"/>
      <c r="C643" s="7"/>
      <c r="D643" s="42"/>
      <c r="E643" s="38" t="str">
        <f aca="false">IF($A643="","",ROUND(N(C643)*N(D643),2))</f>
        <v/>
      </c>
      <c r="F643" s="8" t="str">
        <f aca="false">IF($A643="","",IF(COUNTIF(Invoices!$A$6:$A$505,$A643)=0,"Invoice not registered",""))</f>
        <v/>
      </c>
      <c r="G643" s="8" t="str">
        <f aca="false">IF($A643="","",$A643&amp;"|"&amp;COUNTIF($A$6:$A643,$A643))</f>
        <v/>
      </c>
    </row>
    <row r="644" customFormat="false" ht="15" hidden="false" customHeight="false" outlineLevel="0" collapsed="false">
      <c r="A644" s="7"/>
      <c r="B644" s="7"/>
      <c r="C644" s="7"/>
      <c r="D644" s="42"/>
      <c r="E644" s="38" t="str">
        <f aca="false">IF($A644="","",ROUND(N(C644)*N(D644),2))</f>
        <v/>
      </c>
      <c r="F644" s="8" t="str">
        <f aca="false">IF($A644="","",IF(COUNTIF(Invoices!$A$6:$A$505,$A644)=0,"Invoice not registered",""))</f>
        <v/>
      </c>
      <c r="G644" s="8" t="str">
        <f aca="false">IF($A644="","",$A644&amp;"|"&amp;COUNTIF($A$6:$A644,$A644))</f>
        <v/>
      </c>
    </row>
    <row r="645" customFormat="false" ht="15" hidden="false" customHeight="false" outlineLevel="0" collapsed="false">
      <c r="A645" s="7"/>
      <c r="B645" s="7"/>
      <c r="C645" s="7"/>
      <c r="D645" s="42"/>
      <c r="E645" s="38" t="str">
        <f aca="false">IF($A645="","",ROUND(N(C645)*N(D645),2))</f>
        <v/>
      </c>
      <c r="F645" s="8" t="str">
        <f aca="false">IF($A645="","",IF(COUNTIF(Invoices!$A$6:$A$505,$A645)=0,"Invoice not registered",""))</f>
        <v/>
      </c>
      <c r="G645" s="8" t="str">
        <f aca="false">IF($A645="","",$A645&amp;"|"&amp;COUNTIF($A$6:$A645,$A645))</f>
        <v/>
      </c>
    </row>
    <row r="646" customFormat="false" ht="15" hidden="false" customHeight="false" outlineLevel="0" collapsed="false">
      <c r="A646" s="7"/>
      <c r="B646" s="7"/>
      <c r="C646" s="7"/>
      <c r="D646" s="42"/>
      <c r="E646" s="38" t="str">
        <f aca="false">IF($A646="","",ROUND(N(C646)*N(D646),2))</f>
        <v/>
      </c>
      <c r="F646" s="8" t="str">
        <f aca="false">IF($A646="","",IF(COUNTIF(Invoices!$A$6:$A$505,$A646)=0,"Invoice not registered",""))</f>
        <v/>
      </c>
      <c r="G646" s="8" t="str">
        <f aca="false">IF($A646="","",$A646&amp;"|"&amp;COUNTIF($A$6:$A646,$A646))</f>
        <v/>
      </c>
    </row>
    <row r="647" customFormat="false" ht="15" hidden="false" customHeight="false" outlineLevel="0" collapsed="false">
      <c r="A647" s="7"/>
      <c r="B647" s="7"/>
      <c r="C647" s="7"/>
      <c r="D647" s="42"/>
      <c r="E647" s="38" t="str">
        <f aca="false">IF($A647="","",ROUND(N(C647)*N(D647),2))</f>
        <v/>
      </c>
      <c r="F647" s="8" t="str">
        <f aca="false">IF($A647="","",IF(COUNTIF(Invoices!$A$6:$A$505,$A647)=0,"Invoice not registered",""))</f>
        <v/>
      </c>
      <c r="G647" s="8" t="str">
        <f aca="false">IF($A647="","",$A647&amp;"|"&amp;COUNTIF($A$6:$A647,$A647))</f>
        <v/>
      </c>
    </row>
    <row r="648" customFormat="false" ht="15" hidden="false" customHeight="false" outlineLevel="0" collapsed="false">
      <c r="A648" s="7"/>
      <c r="B648" s="7"/>
      <c r="C648" s="7"/>
      <c r="D648" s="42"/>
      <c r="E648" s="38" t="str">
        <f aca="false">IF($A648="","",ROUND(N(C648)*N(D648),2))</f>
        <v/>
      </c>
      <c r="F648" s="8" t="str">
        <f aca="false">IF($A648="","",IF(COUNTIF(Invoices!$A$6:$A$505,$A648)=0,"Invoice not registered",""))</f>
        <v/>
      </c>
      <c r="G648" s="8" t="str">
        <f aca="false">IF($A648="","",$A648&amp;"|"&amp;COUNTIF($A$6:$A648,$A648))</f>
        <v/>
      </c>
    </row>
    <row r="649" customFormat="false" ht="15" hidden="false" customHeight="false" outlineLevel="0" collapsed="false">
      <c r="A649" s="7"/>
      <c r="B649" s="7"/>
      <c r="C649" s="7"/>
      <c r="D649" s="42"/>
      <c r="E649" s="38" t="str">
        <f aca="false">IF($A649="","",ROUND(N(C649)*N(D649),2))</f>
        <v/>
      </c>
      <c r="F649" s="8" t="str">
        <f aca="false">IF($A649="","",IF(COUNTIF(Invoices!$A$6:$A$505,$A649)=0,"Invoice not registered",""))</f>
        <v/>
      </c>
      <c r="G649" s="8" t="str">
        <f aca="false">IF($A649="","",$A649&amp;"|"&amp;COUNTIF($A$6:$A649,$A649))</f>
        <v/>
      </c>
    </row>
    <row r="650" customFormat="false" ht="15" hidden="false" customHeight="false" outlineLevel="0" collapsed="false">
      <c r="A650" s="7"/>
      <c r="B650" s="7"/>
      <c r="C650" s="7"/>
      <c r="D650" s="42"/>
      <c r="E650" s="38" t="str">
        <f aca="false">IF($A650="","",ROUND(N(C650)*N(D650),2))</f>
        <v/>
      </c>
      <c r="F650" s="8" t="str">
        <f aca="false">IF($A650="","",IF(COUNTIF(Invoices!$A$6:$A$505,$A650)=0,"Invoice not registered",""))</f>
        <v/>
      </c>
      <c r="G650" s="8" t="str">
        <f aca="false">IF($A650="","",$A650&amp;"|"&amp;COUNTIF($A$6:$A650,$A650))</f>
        <v/>
      </c>
    </row>
    <row r="651" customFormat="false" ht="15" hidden="false" customHeight="false" outlineLevel="0" collapsed="false">
      <c r="A651" s="7"/>
      <c r="B651" s="7"/>
      <c r="C651" s="7"/>
      <c r="D651" s="42"/>
      <c r="E651" s="38" t="str">
        <f aca="false">IF($A651="","",ROUND(N(C651)*N(D651),2))</f>
        <v/>
      </c>
      <c r="F651" s="8" t="str">
        <f aca="false">IF($A651="","",IF(COUNTIF(Invoices!$A$6:$A$505,$A651)=0,"Invoice not registered",""))</f>
        <v/>
      </c>
      <c r="G651" s="8" t="str">
        <f aca="false">IF($A651="","",$A651&amp;"|"&amp;COUNTIF($A$6:$A651,$A651))</f>
        <v/>
      </c>
    </row>
    <row r="652" customFormat="false" ht="15" hidden="false" customHeight="false" outlineLevel="0" collapsed="false">
      <c r="A652" s="7"/>
      <c r="B652" s="7"/>
      <c r="C652" s="7"/>
      <c r="D652" s="42"/>
      <c r="E652" s="38" t="str">
        <f aca="false">IF($A652="","",ROUND(N(C652)*N(D652),2))</f>
        <v/>
      </c>
      <c r="F652" s="8" t="str">
        <f aca="false">IF($A652="","",IF(COUNTIF(Invoices!$A$6:$A$505,$A652)=0,"Invoice not registered",""))</f>
        <v/>
      </c>
      <c r="G652" s="8" t="str">
        <f aca="false">IF($A652="","",$A652&amp;"|"&amp;COUNTIF($A$6:$A652,$A652))</f>
        <v/>
      </c>
    </row>
    <row r="653" customFormat="false" ht="15" hidden="false" customHeight="false" outlineLevel="0" collapsed="false">
      <c r="A653" s="7"/>
      <c r="B653" s="7"/>
      <c r="C653" s="7"/>
      <c r="D653" s="42"/>
      <c r="E653" s="38" t="str">
        <f aca="false">IF($A653="","",ROUND(N(C653)*N(D653),2))</f>
        <v/>
      </c>
      <c r="F653" s="8" t="str">
        <f aca="false">IF($A653="","",IF(COUNTIF(Invoices!$A$6:$A$505,$A653)=0,"Invoice not registered",""))</f>
        <v/>
      </c>
      <c r="G653" s="8" t="str">
        <f aca="false">IF($A653="","",$A653&amp;"|"&amp;COUNTIF($A$6:$A653,$A653))</f>
        <v/>
      </c>
    </row>
    <row r="654" customFormat="false" ht="15" hidden="false" customHeight="false" outlineLevel="0" collapsed="false">
      <c r="A654" s="7"/>
      <c r="B654" s="7"/>
      <c r="C654" s="7"/>
      <c r="D654" s="42"/>
      <c r="E654" s="38" t="str">
        <f aca="false">IF($A654="","",ROUND(N(C654)*N(D654),2))</f>
        <v/>
      </c>
      <c r="F654" s="8" t="str">
        <f aca="false">IF($A654="","",IF(COUNTIF(Invoices!$A$6:$A$505,$A654)=0,"Invoice not registered",""))</f>
        <v/>
      </c>
      <c r="G654" s="8" t="str">
        <f aca="false">IF($A654="","",$A654&amp;"|"&amp;COUNTIF($A$6:$A654,$A654))</f>
        <v/>
      </c>
    </row>
    <row r="655" customFormat="false" ht="15" hidden="false" customHeight="false" outlineLevel="0" collapsed="false">
      <c r="A655" s="7"/>
      <c r="B655" s="7"/>
      <c r="C655" s="7"/>
      <c r="D655" s="42"/>
      <c r="E655" s="38" t="str">
        <f aca="false">IF($A655="","",ROUND(N(C655)*N(D655),2))</f>
        <v/>
      </c>
      <c r="F655" s="8" t="str">
        <f aca="false">IF($A655="","",IF(COUNTIF(Invoices!$A$6:$A$505,$A655)=0,"Invoice not registered",""))</f>
        <v/>
      </c>
      <c r="G655" s="8" t="str">
        <f aca="false">IF($A655="","",$A655&amp;"|"&amp;COUNTIF($A$6:$A655,$A655))</f>
        <v/>
      </c>
    </row>
    <row r="656" customFormat="false" ht="15" hidden="false" customHeight="false" outlineLevel="0" collapsed="false">
      <c r="A656" s="7"/>
      <c r="B656" s="7"/>
      <c r="C656" s="7"/>
      <c r="D656" s="42"/>
      <c r="E656" s="38" t="str">
        <f aca="false">IF($A656="","",ROUND(N(C656)*N(D656),2))</f>
        <v/>
      </c>
      <c r="F656" s="8" t="str">
        <f aca="false">IF($A656="","",IF(COUNTIF(Invoices!$A$6:$A$505,$A656)=0,"Invoice not registered",""))</f>
        <v/>
      </c>
      <c r="G656" s="8" t="str">
        <f aca="false">IF($A656="","",$A656&amp;"|"&amp;COUNTIF($A$6:$A656,$A656))</f>
        <v/>
      </c>
    </row>
    <row r="657" customFormat="false" ht="15" hidden="false" customHeight="false" outlineLevel="0" collapsed="false">
      <c r="A657" s="7"/>
      <c r="B657" s="7"/>
      <c r="C657" s="7"/>
      <c r="D657" s="42"/>
      <c r="E657" s="38" t="str">
        <f aca="false">IF($A657="","",ROUND(N(C657)*N(D657),2))</f>
        <v/>
      </c>
      <c r="F657" s="8" t="str">
        <f aca="false">IF($A657="","",IF(COUNTIF(Invoices!$A$6:$A$505,$A657)=0,"Invoice not registered",""))</f>
        <v/>
      </c>
      <c r="G657" s="8" t="str">
        <f aca="false">IF($A657="","",$A657&amp;"|"&amp;COUNTIF($A$6:$A657,$A657))</f>
        <v/>
      </c>
    </row>
    <row r="658" customFormat="false" ht="15" hidden="false" customHeight="false" outlineLevel="0" collapsed="false">
      <c r="A658" s="7"/>
      <c r="B658" s="7"/>
      <c r="C658" s="7"/>
      <c r="D658" s="42"/>
      <c r="E658" s="38" t="str">
        <f aca="false">IF($A658="","",ROUND(N(C658)*N(D658),2))</f>
        <v/>
      </c>
      <c r="F658" s="8" t="str">
        <f aca="false">IF($A658="","",IF(COUNTIF(Invoices!$A$6:$A$505,$A658)=0,"Invoice not registered",""))</f>
        <v/>
      </c>
      <c r="G658" s="8" t="str">
        <f aca="false">IF($A658="","",$A658&amp;"|"&amp;COUNTIF($A$6:$A658,$A658))</f>
        <v/>
      </c>
    </row>
    <row r="659" customFormat="false" ht="15" hidden="false" customHeight="false" outlineLevel="0" collapsed="false">
      <c r="A659" s="7"/>
      <c r="B659" s="7"/>
      <c r="C659" s="7"/>
      <c r="D659" s="42"/>
      <c r="E659" s="38" t="str">
        <f aca="false">IF($A659="","",ROUND(N(C659)*N(D659),2))</f>
        <v/>
      </c>
      <c r="F659" s="8" t="str">
        <f aca="false">IF($A659="","",IF(COUNTIF(Invoices!$A$6:$A$505,$A659)=0,"Invoice not registered",""))</f>
        <v/>
      </c>
      <c r="G659" s="8" t="str">
        <f aca="false">IF($A659="","",$A659&amp;"|"&amp;COUNTIF($A$6:$A659,$A659))</f>
        <v/>
      </c>
    </row>
    <row r="660" customFormat="false" ht="15" hidden="false" customHeight="false" outlineLevel="0" collapsed="false">
      <c r="A660" s="7"/>
      <c r="B660" s="7"/>
      <c r="C660" s="7"/>
      <c r="D660" s="42"/>
      <c r="E660" s="38" t="str">
        <f aca="false">IF($A660="","",ROUND(N(C660)*N(D660),2))</f>
        <v/>
      </c>
      <c r="F660" s="8" t="str">
        <f aca="false">IF($A660="","",IF(COUNTIF(Invoices!$A$6:$A$505,$A660)=0,"Invoice not registered",""))</f>
        <v/>
      </c>
      <c r="G660" s="8" t="str">
        <f aca="false">IF($A660="","",$A660&amp;"|"&amp;COUNTIF($A$6:$A660,$A660))</f>
        <v/>
      </c>
    </row>
    <row r="661" customFormat="false" ht="15" hidden="false" customHeight="false" outlineLevel="0" collapsed="false">
      <c r="A661" s="7"/>
      <c r="B661" s="7"/>
      <c r="C661" s="7"/>
      <c r="D661" s="42"/>
      <c r="E661" s="38" t="str">
        <f aca="false">IF($A661="","",ROUND(N(C661)*N(D661),2))</f>
        <v/>
      </c>
      <c r="F661" s="8" t="str">
        <f aca="false">IF($A661="","",IF(COUNTIF(Invoices!$A$6:$A$505,$A661)=0,"Invoice not registered",""))</f>
        <v/>
      </c>
      <c r="G661" s="8" t="str">
        <f aca="false">IF($A661="","",$A661&amp;"|"&amp;COUNTIF($A$6:$A661,$A661))</f>
        <v/>
      </c>
    </row>
    <row r="662" customFormat="false" ht="15" hidden="false" customHeight="false" outlineLevel="0" collapsed="false">
      <c r="A662" s="7"/>
      <c r="B662" s="7"/>
      <c r="C662" s="7"/>
      <c r="D662" s="42"/>
      <c r="E662" s="38" t="str">
        <f aca="false">IF($A662="","",ROUND(N(C662)*N(D662),2))</f>
        <v/>
      </c>
      <c r="F662" s="8" t="str">
        <f aca="false">IF($A662="","",IF(COUNTIF(Invoices!$A$6:$A$505,$A662)=0,"Invoice not registered",""))</f>
        <v/>
      </c>
      <c r="G662" s="8" t="str">
        <f aca="false">IF($A662="","",$A662&amp;"|"&amp;COUNTIF($A$6:$A662,$A662))</f>
        <v/>
      </c>
    </row>
    <row r="663" customFormat="false" ht="15" hidden="false" customHeight="false" outlineLevel="0" collapsed="false">
      <c r="A663" s="7"/>
      <c r="B663" s="7"/>
      <c r="C663" s="7"/>
      <c r="D663" s="42"/>
      <c r="E663" s="38" t="str">
        <f aca="false">IF($A663="","",ROUND(N(C663)*N(D663),2))</f>
        <v/>
      </c>
      <c r="F663" s="8" t="str">
        <f aca="false">IF($A663="","",IF(COUNTIF(Invoices!$A$6:$A$505,$A663)=0,"Invoice not registered",""))</f>
        <v/>
      </c>
      <c r="G663" s="8" t="str">
        <f aca="false">IF($A663="","",$A663&amp;"|"&amp;COUNTIF($A$6:$A663,$A663))</f>
        <v/>
      </c>
    </row>
    <row r="664" customFormat="false" ht="15" hidden="false" customHeight="false" outlineLevel="0" collapsed="false">
      <c r="A664" s="7"/>
      <c r="B664" s="7"/>
      <c r="C664" s="7"/>
      <c r="D664" s="42"/>
      <c r="E664" s="38" t="str">
        <f aca="false">IF($A664="","",ROUND(N(C664)*N(D664),2))</f>
        <v/>
      </c>
      <c r="F664" s="8" t="str">
        <f aca="false">IF($A664="","",IF(COUNTIF(Invoices!$A$6:$A$505,$A664)=0,"Invoice not registered",""))</f>
        <v/>
      </c>
      <c r="G664" s="8" t="str">
        <f aca="false">IF($A664="","",$A664&amp;"|"&amp;COUNTIF($A$6:$A664,$A664))</f>
        <v/>
      </c>
    </row>
    <row r="665" customFormat="false" ht="15" hidden="false" customHeight="false" outlineLevel="0" collapsed="false">
      <c r="A665" s="7"/>
      <c r="B665" s="7"/>
      <c r="C665" s="7"/>
      <c r="D665" s="42"/>
      <c r="E665" s="38" t="str">
        <f aca="false">IF($A665="","",ROUND(N(C665)*N(D665),2))</f>
        <v/>
      </c>
      <c r="F665" s="8" t="str">
        <f aca="false">IF($A665="","",IF(COUNTIF(Invoices!$A$6:$A$505,$A665)=0,"Invoice not registered",""))</f>
        <v/>
      </c>
      <c r="G665" s="8" t="str">
        <f aca="false">IF($A665="","",$A665&amp;"|"&amp;COUNTIF($A$6:$A665,$A665))</f>
        <v/>
      </c>
    </row>
    <row r="666" customFormat="false" ht="15" hidden="false" customHeight="false" outlineLevel="0" collapsed="false">
      <c r="A666" s="7"/>
      <c r="B666" s="7"/>
      <c r="C666" s="7"/>
      <c r="D666" s="42"/>
      <c r="E666" s="38" t="str">
        <f aca="false">IF($A666="","",ROUND(N(C666)*N(D666),2))</f>
        <v/>
      </c>
      <c r="F666" s="8" t="str">
        <f aca="false">IF($A666="","",IF(COUNTIF(Invoices!$A$6:$A$505,$A666)=0,"Invoice not registered",""))</f>
        <v/>
      </c>
      <c r="G666" s="8" t="str">
        <f aca="false">IF($A666="","",$A666&amp;"|"&amp;COUNTIF($A$6:$A666,$A666))</f>
        <v/>
      </c>
    </row>
    <row r="667" customFormat="false" ht="15" hidden="false" customHeight="false" outlineLevel="0" collapsed="false">
      <c r="A667" s="7"/>
      <c r="B667" s="7"/>
      <c r="C667" s="7"/>
      <c r="D667" s="42"/>
      <c r="E667" s="38" t="str">
        <f aca="false">IF($A667="","",ROUND(N(C667)*N(D667),2))</f>
        <v/>
      </c>
      <c r="F667" s="8" t="str">
        <f aca="false">IF($A667="","",IF(COUNTIF(Invoices!$A$6:$A$505,$A667)=0,"Invoice not registered",""))</f>
        <v/>
      </c>
      <c r="G667" s="8" t="str">
        <f aca="false">IF($A667="","",$A667&amp;"|"&amp;COUNTIF($A$6:$A667,$A667))</f>
        <v/>
      </c>
    </row>
    <row r="668" customFormat="false" ht="15" hidden="false" customHeight="false" outlineLevel="0" collapsed="false">
      <c r="A668" s="7"/>
      <c r="B668" s="7"/>
      <c r="C668" s="7"/>
      <c r="D668" s="42"/>
      <c r="E668" s="38" t="str">
        <f aca="false">IF($A668="","",ROUND(N(C668)*N(D668),2))</f>
        <v/>
      </c>
      <c r="F668" s="8" t="str">
        <f aca="false">IF($A668="","",IF(COUNTIF(Invoices!$A$6:$A$505,$A668)=0,"Invoice not registered",""))</f>
        <v/>
      </c>
      <c r="G668" s="8" t="str">
        <f aca="false">IF($A668="","",$A668&amp;"|"&amp;COUNTIF($A$6:$A668,$A668))</f>
        <v/>
      </c>
    </row>
    <row r="669" customFormat="false" ht="15" hidden="false" customHeight="false" outlineLevel="0" collapsed="false">
      <c r="A669" s="7"/>
      <c r="B669" s="7"/>
      <c r="C669" s="7"/>
      <c r="D669" s="42"/>
      <c r="E669" s="38" t="str">
        <f aca="false">IF($A669="","",ROUND(N(C669)*N(D669),2))</f>
        <v/>
      </c>
      <c r="F669" s="8" t="str">
        <f aca="false">IF($A669="","",IF(COUNTIF(Invoices!$A$6:$A$505,$A669)=0,"Invoice not registered",""))</f>
        <v/>
      </c>
      <c r="G669" s="8" t="str">
        <f aca="false">IF($A669="","",$A669&amp;"|"&amp;COUNTIF($A$6:$A669,$A669))</f>
        <v/>
      </c>
    </row>
    <row r="670" customFormat="false" ht="15" hidden="false" customHeight="false" outlineLevel="0" collapsed="false">
      <c r="A670" s="7"/>
      <c r="B670" s="7"/>
      <c r="C670" s="7"/>
      <c r="D670" s="42"/>
      <c r="E670" s="38" t="str">
        <f aca="false">IF($A670="","",ROUND(N(C670)*N(D670),2))</f>
        <v/>
      </c>
      <c r="F670" s="8" t="str">
        <f aca="false">IF($A670="","",IF(COUNTIF(Invoices!$A$6:$A$505,$A670)=0,"Invoice not registered",""))</f>
        <v/>
      </c>
      <c r="G670" s="8" t="str">
        <f aca="false">IF($A670="","",$A670&amp;"|"&amp;COUNTIF($A$6:$A670,$A670))</f>
        <v/>
      </c>
    </row>
    <row r="671" customFormat="false" ht="15" hidden="false" customHeight="false" outlineLevel="0" collapsed="false">
      <c r="A671" s="7"/>
      <c r="B671" s="7"/>
      <c r="C671" s="7"/>
      <c r="D671" s="42"/>
      <c r="E671" s="38" t="str">
        <f aca="false">IF($A671="","",ROUND(N(C671)*N(D671),2))</f>
        <v/>
      </c>
      <c r="F671" s="8" t="str">
        <f aca="false">IF($A671="","",IF(COUNTIF(Invoices!$A$6:$A$505,$A671)=0,"Invoice not registered",""))</f>
        <v/>
      </c>
      <c r="G671" s="8" t="str">
        <f aca="false">IF($A671="","",$A671&amp;"|"&amp;COUNTIF($A$6:$A671,$A671))</f>
        <v/>
      </c>
    </row>
    <row r="672" customFormat="false" ht="15" hidden="false" customHeight="false" outlineLevel="0" collapsed="false">
      <c r="A672" s="7"/>
      <c r="B672" s="7"/>
      <c r="C672" s="7"/>
      <c r="D672" s="42"/>
      <c r="E672" s="38" t="str">
        <f aca="false">IF($A672="","",ROUND(N(C672)*N(D672),2))</f>
        <v/>
      </c>
      <c r="F672" s="8" t="str">
        <f aca="false">IF($A672="","",IF(COUNTIF(Invoices!$A$6:$A$505,$A672)=0,"Invoice not registered",""))</f>
        <v/>
      </c>
      <c r="G672" s="8" t="str">
        <f aca="false">IF($A672="","",$A672&amp;"|"&amp;COUNTIF($A$6:$A672,$A672))</f>
        <v/>
      </c>
    </row>
    <row r="673" customFormat="false" ht="15" hidden="false" customHeight="false" outlineLevel="0" collapsed="false">
      <c r="A673" s="7"/>
      <c r="B673" s="7"/>
      <c r="C673" s="7"/>
      <c r="D673" s="42"/>
      <c r="E673" s="38" t="str">
        <f aca="false">IF($A673="","",ROUND(N(C673)*N(D673),2))</f>
        <v/>
      </c>
      <c r="F673" s="8" t="str">
        <f aca="false">IF($A673="","",IF(COUNTIF(Invoices!$A$6:$A$505,$A673)=0,"Invoice not registered",""))</f>
        <v/>
      </c>
      <c r="G673" s="8" t="str">
        <f aca="false">IF($A673="","",$A673&amp;"|"&amp;COUNTIF($A$6:$A673,$A673))</f>
        <v/>
      </c>
    </row>
    <row r="674" customFormat="false" ht="15" hidden="false" customHeight="false" outlineLevel="0" collapsed="false">
      <c r="A674" s="7"/>
      <c r="B674" s="7"/>
      <c r="C674" s="7"/>
      <c r="D674" s="42"/>
      <c r="E674" s="38" t="str">
        <f aca="false">IF($A674="","",ROUND(N(C674)*N(D674),2))</f>
        <v/>
      </c>
      <c r="F674" s="8" t="str">
        <f aca="false">IF($A674="","",IF(COUNTIF(Invoices!$A$6:$A$505,$A674)=0,"Invoice not registered",""))</f>
        <v/>
      </c>
      <c r="G674" s="8" t="str">
        <f aca="false">IF($A674="","",$A674&amp;"|"&amp;COUNTIF($A$6:$A674,$A674))</f>
        <v/>
      </c>
    </row>
    <row r="675" customFormat="false" ht="15" hidden="false" customHeight="false" outlineLevel="0" collapsed="false">
      <c r="A675" s="7"/>
      <c r="B675" s="7"/>
      <c r="C675" s="7"/>
      <c r="D675" s="42"/>
      <c r="E675" s="38" t="str">
        <f aca="false">IF($A675="","",ROUND(N(C675)*N(D675),2))</f>
        <v/>
      </c>
      <c r="F675" s="8" t="str">
        <f aca="false">IF($A675="","",IF(COUNTIF(Invoices!$A$6:$A$505,$A675)=0,"Invoice not registered",""))</f>
        <v/>
      </c>
      <c r="G675" s="8" t="str">
        <f aca="false">IF($A675="","",$A675&amp;"|"&amp;COUNTIF($A$6:$A675,$A675))</f>
        <v/>
      </c>
    </row>
    <row r="676" customFormat="false" ht="15" hidden="false" customHeight="false" outlineLevel="0" collapsed="false">
      <c r="A676" s="7"/>
      <c r="B676" s="7"/>
      <c r="C676" s="7"/>
      <c r="D676" s="42"/>
      <c r="E676" s="38" t="str">
        <f aca="false">IF($A676="","",ROUND(N(C676)*N(D676),2))</f>
        <v/>
      </c>
      <c r="F676" s="8" t="str">
        <f aca="false">IF($A676="","",IF(COUNTIF(Invoices!$A$6:$A$505,$A676)=0,"Invoice not registered",""))</f>
        <v/>
      </c>
      <c r="G676" s="8" t="str">
        <f aca="false">IF($A676="","",$A676&amp;"|"&amp;COUNTIF($A$6:$A676,$A676))</f>
        <v/>
      </c>
    </row>
    <row r="677" customFormat="false" ht="15" hidden="false" customHeight="false" outlineLevel="0" collapsed="false">
      <c r="A677" s="7"/>
      <c r="B677" s="7"/>
      <c r="C677" s="7"/>
      <c r="D677" s="42"/>
      <c r="E677" s="38" t="str">
        <f aca="false">IF($A677="","",ROUND(N(C677)*N(D677),2))</f>
        <v/>
      </c>
      <c r="F677" s="8" t="str">
        <f aca="false">IF($A677="","",IF(COUNTIF(Invoices!$A$6:$A$505,$A677)=0,"Invoice not registered",""))</f>
        <v/>
      </c>
      <c r="G677" s="8" t="str">
        <f aca="false">IF($A677="","",$A677&amp;"|"&amp;COUNTIF($A$6:$A677,$A677))</f>
        <v/>
      </c>
    </row>
    <row r="678" customFormat="false" ht="15" hidden="false" customHeight="false" outlineLevel="0" collapsed="false">
      <c r="A678" s="7"/>
      <c r="B678" s="7"/>
      <c r="C678" s="7"/>
      <c r="D678" s="42"/>
      <c r="E678" s="38" t="str">
        <f aca="false">IF($A678="","",ROUND(N(C678)*N(D678),2))</f>
        <v/>
      </c>
      <c r="F678" s="8" t="str">
        <f aca="false">IF($A678="","",IF(COUNTIF(Invoices!$A$6:$A$505,$A678)=0,"Invoice not registered",""))</f>
        <v/>
      </c>
      <c r="G678" s="8" t="str">
        <f aca="false">IF($A678="","",$A678&amp;"|"&amp;COUNTIF($A$6:$A678,$A678))</f>
        <v/>
      </c>
    </row>
    <row r="679" customFormat="false" ht="15" hidden="false" customHeight="false" outlineLevel="0" collapsed="false">
      <c r="A679" s="7"/>
      <c r="B679" s="7"/>
      <c r="C679" s="7"/>
      <c r="D679" s="42"/>
      <c r="E679" s="38" t="str">
        <f aca="false">IF($A679="","",ROUND(N(C679)*N(D679),2))</f>
        <v/>
      </c>
      <c r="F679" s="8" t="str">
        <f aca="false">IF($A679="","",IF(COUNTIF(Invoices!$A$6:$A$505,$A679)=0,"Invoice not registered",""))</f>
        <v/>
      </c>
      <c r="G679" s="8" t="str">
        <f aca="false">IF($A679="","",$A679&amp;"|"&amp;COUNTIF($A$6:$A679,$A679))</f>
        <v/>
      </c>
    </row>
    <row r="680" customFormat="false" ht="15" hidden="false" customHeight="false" outlineLevel="0" collapsed="false">
      <c r="A680" s="7"/>
      <c r="B680" s="7"/>
      <c r="C680" s="7"/>
      <c r="D680" s="42"/>
      <c r="E680" s="38" t="str">
        <f aca="false">IF($A680="","",ROUND(N(C680)*N(D680),2))</f>
        <v/>
      </c>
      <c r="F680" s="8" t="str">
        <f aca="false">IF($A680="","",IF(COUNTIF(Invoices!$A$6:$A$505,$A680)=0,"Invoice not registered",""))</f>
        <v/>
      </c>
      <c r="G680" s="8" t="str">
        <f aca="false">IF($A680="","",$A680&amp;"|"&amp;COUNTIF($A$6:$A680,$A680))</f>
        <v/>
      </c>
    </row>
    <row r="681" customFormat="false" ht="15" hidden="false" customHeight="false" outlineLevel="0" collapsed="false">
      <c r="A681" s="7"/>
      <c r="B681" s="7"/>
      <c r="C681" s="7"/>
      <c r="D681" s="42"/>
      <c r="E681" s="38" t="str">
        <f aca="false">IF($A681="","",ROUND(N(C681)*N(D681),2))</f>
        <v/>
      </c>
      <c r="F681" s="8" t="str">
        <f aca="false">IF($A681="","",IF(COUNTIF(Invoices!$A$6:$A$505,$A681)=0,"Invoice not registered",""))</f>
        <v/>
      </c>
      <c r="G681" s="8" t="str">
        <f aca="false">IF($A681="","",$A681&amp;"|"&amp;COUNTIF($A$6:$A681,$A681))</f>
        <v/>
      </c>
    </row>
    <row r="682" customFormat="false" ht="15" hidden="false" customHeight="false" outlineLevel="0" collapsed="false">
      <c r="A682" s="7"/>
      <c r="B682" s="7"/>
      <c r="C682" s="7"/>
      <c r="D682" s="42"/>
      <c r="E682" s="38" t="str">
        <f aca="false">IF($A682="","",ROUND(N(C682)*N(D682),2))</f>
        <v/>
      </c>
      <c r="F682" s="8" t="str">
        <f aca="false">IF($A682="","",IF(COUNTIF(Invoices!$A$6:$A$505,$A682)=0,"Invoice not registered",""))</f>
        <v/>
      </c>
      <c r="G682" s="8" t="str">
        <f aca="false">IF($A682="","",$A682&amp;"|"&amp;COUNTIF($A$6:$A682,$A682))</f>
        <v/>
      </c>
    </row>
    <row r="683" customFormat="false" ht="15" hidden="false" customHeight="false" outlineLevel="0" collapsed="false">
      <c r="A683" s="7"/>
      <c r="B683" s="7"/>
      <c r="C683" s="7"/>
      <c r="D683" s="42"/>
      <c r="E683" s="38" t="str">
        <f aca="false">IF($A683="","",ROUND(N(C683)*N(D683),2))</f>
        <v/>
      </c>
      <c r="F683" s="8" t="str">
        <f aca="false">IF($A683="","",IF(COUNTIF(Invoices!$A$6:$A$505,$A683)=0,"Invoice not registered",""))</f>
        <v/>
      </c>
      <c r="G683" s="8" t="str">
        <f aca="false">IF($A683="","",$A683&amp;"|"&amp;COUNTIF($A$6:$A683,$A683))</f>
        <v/>
      </c>
    </row>
    <row r="684" customFormat="false" ht="15" hidden="false" customHeight="false" outlineLevel="0" collapsed="false">
      <c r="A684" s="7"/>
      <c r="B684" s="7"/>
      <c r="C684" s="7"/>
      <c r="D684" s="42"/>
      <c r="E684" s="38" t="str">
        <f aca="false">IF($A684="","",ROUND(N(C684)*N(D684),2))</f>
        <v/>
      </c>
      <c r="F684" s="8" t="str">
        <f aca="false">IF($A684="","",IF(COUNTIF(Invoices!$A$6:$A$505,$A684)=0,"Invoice not registered",""))</f>
        <v/>
      </c>
      <c r="G684" s="8" t="str">
        <f aca="false">IF($A684="","",$A684&amp;"|"&amp;COUNTIF($A$6:$A684,$A684))</f>
        <v/>
      </c>
    </row>
    <row r="685" customFormat="false" ht="15" hidden="false" customHeight="false" outlineLevel="0" collapsed="false">
      <c r="A685" s="7"/>
      <c r="B685" s="7"/>
      <c r="C685" s="7"/>
      <c r="D685" s="42"/>
      <c r="E685" s="38" t="str">
        <f aca="false">IF($A685="","",ROUND(N(C685)*N(D685),2))</f>
        <v/>
      </c>
      <c r="F685" s="8" t="str">
        <f aca="false">IF($A685="","",IF(COUNTIF(Invoices!$A$6:$A$505,$A685)=0,"Invoice not registered",""))</f>
        <v/>
      </c>
      <c r="G685" s="8" t="str">
        <f aca="false">IF($A685="","",$A685&amp;"|"&amp;COUNTIF($A$6:$A685,$A685))</f>
        <v/>
      </c>
    </row>
    <row r="686" customFormat="false" ht="15" hidden="false" customHeight="false" outlineLevel="0" collapsed="false">
      <c r="A686" s="7"/>
      <c r="B686" s="7"/>
      <c r="C686" s="7"/>
      <c r="D686" s="42"/>
      <c r="E686" s="38" t="str">
        <f aca="false">IF($A686="","",ROUND(N(C686)*N(D686),2))</f>
        <v/>
      </c>
      <c r="F686" s="8" t="str">
        <f aca="false">IF($A686="","",IF(COUNTIF(Invoices!$A$6:$A$505,$A686)=0,"Invoice not registered",""))</f>
        <v/>
      </c>
      <c r="G686" s="8" t="str">
        <f aca="false">IF($A686="","",$A686&amp;"|"&amp;COUNTIF($A$6:$A686,$A686))</f>
        <v/>
      </c>
    </row>
    <row r="687" customFormat="false" ht="15" hidden="false" customHeight="false" outlineLevel="0" collapsed="false">
      <c r="A687" s="7"/>
      <c r="B687" s="7"/>
      <c r="C687" s="7"/>
      <c r="D687" s="42"/>
      <c r="E687" s="38" t="str">
        <f aca="false">IF($A687="","",ROUND(N(C687)*N(D687),2))</f>
        <v/>
      </c>
      <c r="F687" s="8" t="str">
        <f aca="false">IF($A687="","",IF(COUNTIF(Invoices!$A$6:$A$505,$A687)=0,"Invoice not registered",""))</f>
        <v/>
      </c>
      <c r="G687" s="8" t="str">
        <f aca="false">IF($A687="","",$A687&amp;"|"&amp;COUNTIF($A$6:$A687,$A687))</f>
        <v/>
      </c>
    </row>
    <row r="688" customFormat="false" ht="15" hidden="false" customHeight="false" outlineLevel="0" collapsed="false">
      <c r="A688" s="7"/>
      <c r="B688" s="7"/>
      <c r="C688" s="7"/>
      <c r="D688" s="42"/>
      <c r="E688" s="38" t="str">
        <f aca="false">IF($A688="","",ROUND(N(C688)*N(D688),2))</f>
        <v/>
      </c>
      <c r="F688" s="8" t="str">
        <f aca="false">IF($A688="","",IF(COUNTIF(Invoices!$A$6:$A$505,$A688)=0,"Invoice not registered",""))</f>
        <v/>
      </c>
      <c r="G688" s="8" t="str">
        <f aca="false">IF($A688="","",$A688&amp;"|"&amp;COUNTIF($A$6:$A688,$A688))</f>
        <v/>
      </c>
    </row>
    <row r="689" customFormat="false" ht="15" hidden="false" customHeight="false" outlineLevel="0" collapsed="false">
      <c r="A689" s="7"/>
      <c r="B689" s="7"/>
      <c r="C689" s="7"/>
      <c r="D689" s="42"/>
      <c r="E689" s="38" t="str">
        <f aca="false">IF($A689="","",ROUND(N(C689)*N(D689),2))</f>
        <v/>
      </c>
      <c r="F689" s="8" t="str">
        <f aca="false">IF($A689="","",IF(COUNTIF(Invoices!$A$6:$A$505,$A689)=0,"Invoice not registered",""))</f>
        <v/>
      </c>
      <c r="G689" s="8" t="str">
        <f aca="false">IF($A689="","",$A689&amp;"|"&amp;COUNTIF($A$6:$A689,$A689))</f>
        <v/>
      </c>
    </row>
    <row r="690" customFormat="false" ht="15" hidden="false" customHeight="false" outlineLevel="0" collapsed="false">
      <c r="A690" s="7"/>
      <c r="B690" s="7"/>
      <c r="C690" s="7"/>
      <c r="D690" s="42"/>
      <c r="E690" s="38" t="str">
        <f aca="false">IF($A690="","",ROUND(N(C690)*N(D690),2))</f>
        <v/>
      </c>
      <c r="F690" s="8" t="str">
        <f aca="false">IF($A690="","",IF(COUNTIF(Invoices!$A$6:$A$505,$A690)=0,"Invoice not registered",""))</f>
        <v/>
      </c>
      <c r="G690" s="8" t="str">
        <f aca="false">IF($A690="","",$A690&amp;"|"&amp;COUNTIF($A$6:$A690,$A690))</f>
        <v/>
      </c>
    </row>
    <row r="691" customFormat="false" ht="15" hidden="false" customHeight="false" outlineLevel="0" collapsed="false">
      <c r="A691" s="7"/>
      <c r="B691" s="7"/>
      <c r="C691" s="7"/>
      <c r="D691" s="42"/>
      <c r="E691" s="38" t="str">
        <f aca="false">IF($A691="","",ROUND(N(C691)*N(D691),2))</f>
        <v/>
      </c>
      <c r="F691" s="8" t="str">
        <f aca="false">IF($A691="","",IF(COUNTIF(Invoices!$A$6:$A$505,$A691)=0,"Invoice not registered",""))</f>
        <v/>
      </c>
      <c r="G691" s="8" t="str">
        <f aca="false">IF($A691="","",$A691&amp;"|"&amp;COUNTIF($A$6:$A691,$A691))</f>
        <v/>
      </c>
    </row>
    <row r="692" customFormat="false" ht="15" hidden="false" customHeight="false" outlineLevel="0" collapsed="false">
      <c r="A692" s="7"/>
      <c r="B692" s="7"/>
      <c r="C692" s="7"/>
      <c r="D692" s="42"/>
      <c r="E692" s="38" t="str">
        <f aca="false">IF($A692="","",ROUND(N(C692)*N(D692),2))</f>
        <v/>
      </c>
      <c r="F692" s="8" t="str">
        <f aca="false">IF($A692="","",IF(COUNTIF(Invoices!$A$6:$A$505,$A692)=0,"Invoice not registered",""))</f>
        <v/>
      </c>
      <c r="G692" s="8" t="str">
        <f aca="false">IF($A692="","",$A692&amp;"|"&amp;COUNTIF($A$6:$A692,$A692))</f>
        <v/>
      </c>
    </row>
    <row r="693" customFormat="false" ht="15" hidden="false" customHeight="false" outlineLevel="0" collapsed="false">
      <c r="A693" s="7"/>
      <c r="B693" s="7"/>
      <c r="C693" s="7"/>
      <c r="D693" s="42"/>
      <c r="E693" s="38" t="str">
        <f aca="false">IF($A693="","",ROUND(N(C693)*N(D693),2))</f>
        <v/>
      </c>
      <c r="F693" s="8" t="str">
        <f aca="false">IF($A693="","",IF(COUNTIF(Invoices!$A$6:$A$505,$A693)=0,"Invoice not registered",""))</f>
        <v/>
      </c>
      <c r="G693" s="8" t="str">
        <f aca="false">IF($A693="","",$A693&amp;"|"&amp;COUNTIF($A$6:$A693,$A693))</f>
        <v/>
      </c>
    </row>
    <row r="694" customFormat="false" ht="15" hidden="false" customHeight="false" outlineLevel="0" collapsed="false">
      <c r="A694" s="7"/>
      <c r="B694" s="7"/>
      <c r="C694" s="7"/>
      <c r="D694" s="42"/>
      <c r="E694" s="38" t="str">
        <f aca="false">IF($A694="","",ROUND(N(C694)*N(D694),2))</f>
        <v/>
      </c>
      <c r="F694" s="8" t="str">
        <f aca="false">IF($A694="","",IF(COUNTIF(Invoices!$A$6:$A$505,$A694)=0,"Invoice not registered",""))</f>
        <v/>
      </c>
      <c r="G694" s="8" t="str">
        <f aca="false">IF($A694="","",$A694&amp;"|"&amp;COUNTIF($A$6:$A694,$A694))</f>
        <v/>
      </c>
    </row>
    <row r="695" customFormat="false" ht="15" hidden="false" customHeight="false" outlineLevel="0" collapsed="false">
      <c r="A695" s="7"/>
      <c r="B695" s="7"/>
      <c r="C695" s="7"/>
      <c r="D695" s="42"/>
      <c r="E695" s="38" t="str">
        <f aca="false">IF($A695="","",ROUND(N(C695)*N(D695),2))</f>
        <v/>
      </c>
      <c r="F695" s="8" t="str">
        <f aca="false">IF($A695="","",IF(COUNTIF(Invoices!$A$6:$A$505,$A695)=0,"Invoice not registered",""))</f>
        <v/>
      </c>
      <c r="G695" s="8" t="str">
        <f aca="false">IF($A695="","",$A695&amp;"|"&amp;COUNTIF($A$6:$A695,$A695))</f>
        <v/>
      </c>
    </row>
    <row r="696" customFormat="false" ht="15" hidden="false" customHeight="false" outlineLevel="0" collapsed="false">
      <c r="A696" s="7"/>
      <c r="B696" s="7"/>
      <c r="C696" s="7"/>
      <c r="D696" s="42"/>
      <c r="E696" s="38" t="str">
        <f aca="false">IF($A696="","",ROUND(N(C696)*N(D696),2))</f>
        <v/>
      </c>
      <c r="F696" s="8" t="str">
        <f aca="false">IF($A696="","",IF(COUNTIF(Invoices!$A$6:$A$505,$A696)=0,"Invoice not registered",""))</f>
        <v/>
      </c>
      <c r="G696" s="8" t="str">
        <f aca="false">IF($A696="","",$A696&amp;"|"&amp;COUNTIF($A$6:$A696,$A696))</f>
        <v/>
      </c>
    </row>
    <row r="697" customFormat="false" ht="15" hidden="false" customHeight="false" outlineLevel="0" collapsed="false">
      <c r="A697" s="7"/>
      <c r="B697" s="7"/>
      <c r="C697" s="7"/>
      <c r="D697" s="42"/>
      <c r="E697" s="38" t="str">
        <f aca="false">IF($A697="","",ROUND(N(C697)*N(D697),2))</f>
        <v/>
      </c>
      <c r="F697" s="8" t="str">
        <f aca="false">IF($A697="","",IF(COUNTIF(Invoices!$A$6:$A$505,$A697)=0,"Invoice not registered",""))</f>
        <v/>
      </c>
      <c r="G697" s="8" t="str">
        <f aca="false">IF($A697="","",$A697&amp;"|"&amp;COUNTIF($A$6:$A697,$A697))</f>
        <v/>
      </c>
    </row>
    <row r="698" customFormat="false" ht="15" hidden="false" customHeight="false" outlineLevel="0" collapsed="false">
      <c r="A698" s="7"/>
      <c r="B698" s="7"/>
      <c r="C698" s="7"/>
      <c r="D698" s="42"/>
      <c r="E698" s="38" t="str">
        <f aca="false">IF($A698="","",ROUND(N(C698)*N(D698),2))</f>
        <v/>
      </c>
      <c r="F698" s="8" t="str">
        <f aca="false">IF($A698="","",IF(COUNTIF(Invoices!$A$6:$A$505,$A698)=0,"Invoice not registered",""))</f>
        <v/>
      </c>
      <c r="G698" s="8" t="str">
        <f aca="false">IF($A698="","",$A698&amp;"|"&amp;COUNTIF($A$6:$A698,$A698))</f>
        <v/>
      </c>
    </row>
    <row r="699" customFormat="false" ht="15" hidden="false" customHeight="false" outlineLevel="0" collapsed="false">
      <c r="A699" s="7"/>
      <c r="B699" s="7"/>
      <c r="C699" s="7"/>
      <c r="D699" s="42"/>
      <c r="E699" s="38" t="str">
        <f aca="false">IF($A699="","",ROUND(N(C699)*N(D699),2))</f>
        <v/>
      </c>
      <c r="F699" s="8" t="str">
        <f aca="false">IF($A699="","",IF(COUNTIF(Invoices!$A$6:$A$505,$A699)=0,"Invoice not registered",""))</f>
        <v/>
      </c>
      <c r="G699" s="8" t="str">
        <f aca="false">IF($A699="","",$A699&amp;"|"&amp;COUNTIF($A$6:$A699,$A699))</f>
        <v/>
      </c>
    </row>
    <row r="700" customFormat="false" ht="15" hidden="false" customHeight="false" outlineLevel="0" collapsed="false">
      <c r="A700" s="7"/>
      <c r="B700" s="7"/>
      <c r="C700" s="7"/>
      <c r="D700" s="42"/>
      <c r="E700" s="38" t="str">
        <f aca="false">IF($A700="","",ROUND(N(C700)*N(D700),2))</f>
        <v/>
      </c>
      <c r="F700" s="8" t="str">
        <f aca="false">IF($A700="","",IF(COUNTIF(Invoices!$A$6:$A$505,$A700)=0,"Invoice not registered",""))</f>
        <v/>
      </c>
      <c r="G700" s="8" t="str">
        <f aca="false">IF($A700="","",$A700&amp;"|"&amp;COUNTIF($A$6:$A700,$A700))</f>
        <v/>
      </c>
    </row>
    <row r="701" customFormat="false" ht="15" hidden="false" customHeight="false" outlineLevel="0" collapsed="false">
      <c r="A701" s="7"/>
      <c r="B701" s="7"/>
      <c r="C701" s="7"/>
      <c r="D701" s="42"/>
      <c r="E701" s="38" t="str">
        <f aca="false">IF($A701="","",ROUND(N(C701)*N(D701),2))</f>
        <v/>
      </c>
      <c r="F701" s="8" t="str">
        <f aca="false">IF($A701="","",IF(COUNTIF(Invoices!$A$6:$A$505,$A701)=0,"Invoice not registered",""))</f>
        <v/>
      </c>
      <c r="G701" s="8" t="str">
        <f aca="false">IF($A701="","",$A701&amp;"|"&amp;COUNTIF($A$6:$A701,$A701))</f>
        <v/>
      </c>
    </row>
    <row r="702" customFormat="false" ht="15" hidden="false" customHeight="false" outlineLevel="0" collapsed="false">
      <c r="A702" s="7"/>
      <c r="B702" s="7"/>
      <c r="C702" s="7"/>
      <c r="D702" s="42"/>
      <c r="E702" s="38" t="str">
        <f aca="false">IF($A702="","",ROUND(N(C702)*N(D702),2))</f>
        <v/>
      </c>
      <c r="F702" s="8" t="str">
        <f aca="false">IF($A702="","",IF(COUNTIF(Invoices!$A$6:$A$505,$A702)=0,"Invoice not registered",""))</f>
        <v/>
      </c>
      <c r="G702" s="8" t="str">
        <f aca="false">IF($A702="","",$A702&amp;"|"&amp;COUNTIF($A$6:$A702,$A702))</f>
        <v/>
      </c>
    </row>
    <row r="703" customFormat="false" ht="15" hidden="false" customHeight="false" outlineLevel="0" collapsed="false">
      <c r="A703" s="7"/>
      <c r="B703" s="7"/>
      <c r="C703" s="7"/>
      <c r="D703" s="42"/>
      <c r="E703" s="38" t="str">
        <f aca="false">IF($A703="","",ROUND(N(C703)*N(D703),2))</f>
        <v/>
      </c>
      <c r="F703" s="8" t="str">
        <f aca="false">IF($A703="","",IF(COUNTIF(Invoices!$A$6:$A$505,$A703)=0,"Invoice not registered",""))</f>
        <v/>
      </c>
      <c r="G703" s="8" t="str">
        <f aca="false">IF($A703="","",$A703&amp;"|"&amp;COUNTIF($A$6:$A703,$A703))</f>
        <v/>
      </c>
    </row>
    <row r="704" customFormat="false" ht="15" hidden="false" customHeight="false" outlineLevel="0" collapsed="false">
      <c r="A704" s="7"/>
      <c r="B704" s="7"/>
      <c r="C704" s="7"/>
      <c r="D704" s="42"/>
      <c r="E704" s="38" t="str">
        <f aca="false">IF($A704="","",ROUND(N(C704)*N(D704),2))</f>
        <v/>
      </c>
      <c r="F704" s="8" t="str">
        <f aca="false">IF($A704="","",IF(COUNTIF(Invoices!$A$6:$A$505,$A704)=0,"Invoice not registered",""))</f>
        <v/>
      </c>
      <c r="G704" s="8" t="str">
        <f aca="false">IF($A704="","",$A704&amp;"|"&amp;COUNTIF($A$6:$A704,$A704))</f>
        <v/>
      </c>
    </row>
    <row r="705" customFormat="false" ht="15" hidden="false" customHeight="false" outlineLevel="0" collapsed="false">
      <c r="A705" s="7"/>
      <c r="B705" s="7"/>
      <c r="C705" s="7"/>
      <c r="D705" s="42"/>
      <c r="E705" s="38" t="str">
        <f aca="false">IF($A705="","",ROUND(N(C705)*N(D705),2))</f>
        <v/>
      </c>
      <c r="F705" s="8" t="str">
        <f aca="false">IF($A705="","",IF(COUNTIF(Invoices!$A$6:$A$505,$A705)=0,"Invoice not registered",""))</f>
        <v/>
      </c>
      <c r="G705" s="8" t="str">
        <f aca="false">IF($A705="","",$A705&amp;"|"&amp;COUNTIF($A$6:$A705,$A705))</f>
        <v/>
      </c>
    </row>
    <row r="706" customFormat="false" ht="15" hidden="false" customHeight="false" outlineLevel="0" collapsed="false">
      <c r="A706" s="7"/>
      <c r="B706" s="7"/>
      <c r="C706" s="7"/>
      <c r="D706" s="42"/>
      <c r="E706" s="38" t="str">
        <f aca="false">IF($A706="","",ROUND(N(C706)*N(D706),2))</f>
        <v/>
      </c>
      <c r="F706" s="8" t="str">
        <f aca="false">IF($A706="","",IF(COUNTIF(Invoices!$A$6:$A$505,$A706)=0,"Invoice not registered",""))</f>
        <v/>
      </c>
      <c r="G706" s="8" t="str">
        <f aca="false">IF($A706="","",$A706&amp;"|"&amp;COUNTIF($A$6:$A706,$A706))</f>
        <v/>
      </c>
    </row>
    <row r="707" customFormat="false" ht="15" hidden="false" customHeight="false" outlineLevel="0" collapsed="false">
      <c r="A707" s="7"/>
      <c r="B707" s="7"/>
      <c r="C707" s="7"/>
      <c r="D707" s="42"/>
      <c r="E707" s="38" t="str">
        <f aca="false">IF($A707="","",ROUND(N(C707)*N(D707),2))</f>
        <v/>
      </c>
      <c r="F707" s="8" t="str">
        <f aca="false">IF($A707="","",IF(COUNTIF(Invoices!$A$6:$A$505,$A707)=0,"Invoice not registered",""))</f>
        <v/>
      </c>
      <c r="G707" s="8" t="str">
        <f aca="false">IF($A707="","",$A707&amp;"|"&amp;COUNTIF($A$6:$A707,$A707))</f>
        <v/>
      </c>
    </row>
    <row r="708" customFormat="false" ht="15" hidden="false" customHeight="false" outlineLevel="0" collapsed="false">
      <c r="A708" s="7"/>
      <c r="B708" s="7"/>
      <c r="C708" s="7"/>
      <c r="D708" s="42"/>
      <c r="E708" s="38" t="str">
        <f aca="false">IF($A708="","",ROUND(N(C708)*N(D708),2))</f>
        <v/>
      </c>
      <c r="F708" s="8" t="str">
        <f aca="false">IF($A708="","",IF(COUNTIF(Invoices!$A$6:$A$505,$A708)=0,"Invoice not registered",""))</f>
        <v/>
      </c>
      <c r="G708" s="8" t="str">
        <f aca="false">IF($A708="","",$A708&amp;"|"&amp;COUNTIF($A$6:$A708,$A708))</f>
        <v/>
      </c>
    </row>
    <row r="709" customFormat="false" ht="15" hidden="false" customHeight="false" outlineLevel="0" collapsed="false">
      <c r="A709" s="7"/>
      <c r="B709" s="7"/>
      <c r="C709" s="7"/>
      <c r="D709" s="42"/>
      <c r="E709" s="38" t="str">
        <f aca="false">IF($A709="","",ROUND(N(C709)*N(D709),2))</f>
        <v/>
      </c>
      <c r="F709" s="8" t="str">
        <f aca="false">IF($A709="","",IF(COUNTIF(Invoices!$A$6:$A$505,$A709)=0,"Invoice not registered",""))</f>
        <v/>
      </c>
      <c r="G709" s="8" t="str">
        <f aca="false">IF($A709="","",$A709&amp;"|"&amp;COUNTIF($A$6:$A709,$A709))</f>
        <v/>
      </c>
    </row>
    <row r="710" customFormat="false" ht="15" hidden="false" customHeight="false" outlineLevel="0" collapsed="false">
      <c r="A710" s="7"/>
      <c r="B710" s="7"/>
      <c r="C710" s="7"/>
      <c r="D710" s="42"/>
      <c r="E710" s="38" t="str">
        <f aca="false">IF($A710="","",ROUND(N(C710)*N(D710),2))</f>
        <v/>
      </c>
      <c r="F710" s="8" t="str">
        <f aca="false">IF($A710="","",IF(COUNTIF(Invoices!$A$6:$A$505,$A710)=0,"Invoice not registered",""))</f>
        <v/>
      </c>
      <c r="G710" s="8" t="str">
        <f aca="false">IF($A710="","",$A710&amp;"|"&amp;COUNTIF($A$6:$A710,$A710))</f>
        <v/>
      </c>
    </row>
    <row r="711" customFormat="false" ht="15" hidden="false" customHeight="false" outlineLevel="0" collapsed="false">
      <c r="A711" s="7"/>
      <c r="B711" s="7"/>
      <c r="C711" s="7"/>
      <c r="D711" s="42"/>
      <c r="E711" s="38" t="str">
        <f aca="false">IF($A711="","",ROUND(N(C711)*N(D711),2))</f>
        <v/>
      </c>
      <c r="F711" s="8" t="str">
        <f aca="false">IF($A711="","",IF(COUNTIF(Invoices!$A$6:$A$505,$A711)=0,"Invoice not registered",""))</f>
        <v/>
      </c>
      <c r="G711" s="8" t="str">
        <f aca="false">IF($A711="","",$A711&amp;"|"&amp;COUNTIF($A$6:$A711,$A711))</f>
        <v/>
      </c>
    </row>
    <row r="712" customFormat="false" ht="15" hidden="false" customHeight="false" outlineLevel="0" collapsed="false">
      <c r="A712" s="7"/>
      <c r="B712" s="7"/>
      <c r="C712" s="7"/>
      <c r="D712" s="42"/>
      <c r="E712" s="38" t="str">
        <f aca="false">IF($A712="","",ROUND(N(C712)*N(D712),2))</f>
        <v/>
      </c>
      <c r="F712" s="8" t="str">
        <f aca="false">IF($A712="","",IF(COUNTIF(Invoices!$A$6:$A$505,$A712)=0,"Invoice not registered",""))</f>
        <v/>
      </c>
      <c r="G712" s="8" t="str">
        <f aca="false">IF($A712="","",$A712&amp;"|"&amp;COUNTIF($A$6:$A712,$A712))</f>
        <v/>
      </c>
    </row>
    <row r="713" customFormat="false" ht="15" hidden="false" customHeight="false" outlineLevel="0" collapsed="false">
      <c r="A713" s="7"/>
      <c r="B713" s="7"/>
      <c r="C713" s="7"/>
      <c r="D713" s="42"/>
      <c r="E713" s="38" t="str">
        <f aca="false">IF($A713="","",ROUND(N(C713)*N(D713),2))</f>
        <v/>
      </c>
      <c r="F713" s="8" t="str">
        <f aca="false">IF($A713="","",IF(COUNTIF(Invoices!$A$6:$A$505,$A713)=0,"Invoice not registered",""))</f>
        <v/>
      </c>
      <c r="G713" s="8" t="str">
        <f aca="false">IF($A713="","",$A713&amp;"|"&amp;COUNTIF($A$6:$A713,$A713))</f>
        <v/>
      </c>
    </row>
    <row r="714" customFormat="false" ht="15" hidden="false" customHeight="false" outlineLevel="0" collapsed="false">
      <c r="A714" s="7"/>
      <c r="B714" s="7"/>
      <c r="C714" s="7"/>
      <c r="D714" s="42"/>
      <c r="E714" s="38" t="str">
        <f aca="false">IF($A714="","",ROUND(N(C714)*N(D714),2))</f>
        <v/>
      </c>
      <c r="F714" s="8" t="str">
        <f aca="false">IF($A714="","",IF(COUNTIF(Invoices!$A$6:$A$505,$A714)=0,"Invoice not registered",""))</f>
        <v/>
      </c>
      <c r="G714" s="8" t="str">
        <f aca="false">IF($A714="","",$A714&amp;"|"&amp;COUNTIF($A$6:$A714,$A714))</f>
        <v/>
      </c>
    </row>
    <row r="715" customFormat="false" ht="15" hidden="false" customHeight="false" outlineLevel="0" collapsed="false">
      <c r="A715" s="7"/>
      <c r="B715" s="7"/>
      <c r="C715" s="7"/>
      <c r="D715" s="42"/>
      <c r="E715" s="38" t="str">
        <f aca="false">IF($A715="","",ROUND(N(C715)*N(D715),2))</f>
        <v/>
      </c>
      <c r="F715" s="8" t="str">
        <f aca="false">IF($A715="","",IF(COUNTIF(Invoices!$A$6:$A$505,$A715)=0,"Invoice not registered",""))</f>
        <v/>
      </c>
      <c r="G715" s="8" t="str">
        <f aca="false">IF($A715="","",$A715&amp;"|"&amp;COUNTIF($A$6:$A715,$A715))</f>
        <v/>
      </c>
    </row>
    <row r="716" customFormat="false" ht="15" hidden="false" customHeight="false" outlineLevel="0" collapsed="false">
      <c r="A716" s="7"/>
      <c r="B716" s="7"/>
      <c r="C716" s="7"/>
      <c r="D716" s="42"/>
      <c r="E716" s="38" t="str">
        <f aca="false">IF($A716="","",ROUND(N(C716)*N(D716),2))</f>
        <v/>
      </c>
      <c r="F716" s="8" t="str">
        <f aca="false">IF($A716="","",IF(COUNTIF(Invoices!$A$6:$A$505,$A716)=0,"Invoice not registered",""))</f>
        <v/>
      </c>
      <c r="G716" s="8" t="str">
        <f aca="false">IF($A716="","",$A716&amp;"|"&amp;COUNTIF($A$6:$A716,$A716))</f>
        <v/>
      </c>
    </row>
    <row r="717" customFormat="false" ht="15" hidden="false" customHeight="false" outlineLevel="0" collapsed="false">
      <c r="A717" s="7"/>
      <c r="B717" s="7"/>
      <c r="C717" s="7"/>
      <c r="D717" s="42"/>
      <c r="E717" s="38" t="str">
        <f aca="false">IF($A717="","",ROUND(N(C717)*N(D717),2))</f>
        <v/>
      </c>
      <c r="F717" s="8" t="str">
        <f aca="false">IF($A717="","",IF(COUNTIF(Invoices!$A$6:$A$505,$A717)=0,"Invoice not registered",""))</f>
        <v/>
      </c>
      <c r="G717" s="8" t="str">
        <f aca="false">IF($A717="","",$A717&amp;"|"&amp;COUNTIF($A$6:$A717,$A717))</f>
        <v/>
      </c>
    </row>
    <row r="718" customFormat="false" ht="15" hidden="false" customHeight="false" outlineLevel="0" collapsed="false">
      <c r="A718" s="7"/>
      <c r="B718" s="7"/>
      <c r="C718" s="7"/>
      <c r="D718" s="42"/>
      <c r="E718" s="38" t="str">
        <f aca="false">IF($A718="","",ROUND(N(C718)*N(D718),2))</f>
        <v/>
      </c>
      <c r="F718" s="8" t="str">
        <f aca="false">IF($A718="","",IF(COUNTIF(Invoices!$A$6:$A$505,$A718)=0,"Invoice not registered",""))</f>
        <v/>
      </c>
      <c r="G718" s="8" t="str">
        <f aca="false">IF($A718="","",$A718&amp;"|"&amp;COUNTIF($A$6:$A718,$A718))</f>
        <v/>
      </c>
    </row>
    <row r="719" customFormat="false" ht="15" hidden="false" customHeight="false" outlineLevel="0" collapsed="false">
      <c r="A719" s="7"/>
      <c r="B719" s="7"/>
      <c r="C719" s="7"/>
      <c r="D719" s="42"/>
      <c r="E719" s="38" t="str">
        <f aca="false">IF($A719="","",ROUND(N(C719)*N(D719),2))</f>
        <v/>
      </c>
      <c r="F719" s="8" t="str">
        <f aca="false">IF($A719="","",IF(COUNTIF(Invoices!$A$6:$A$505,$A719)=0,"Invoice not registered",""))</f>
        <v/>
      </c>
      <c r="G719" s="8" t="str">
        <f aca="false">IF($A719="","",$A719&amp;"|"&amp;COUNTIF($A$6:$A719,$A719))</f>
        <v/>
      </c>
    </row>
    <row r="720" customFormat="false" ht="15" hidden="false" customHeight="false" outlineLevel="0" collapsed="false">
      <c r="A720" s="7"/>
      <c r="B720" s="7"/>
      <c r="C720" s="7"/>
      <c r="D720" s="42"/>
      <c r="E720" s="38" t="str">
        <f aca="false">IF($A720="","",ROUND(N(C720)*N(D720),2))</f>
        <v/>
      </c>
      <c r="F720" s="8" t="str">
        <f aca="false">IF($A720="","",IF(COUNTIF(Invoices!$A$6:$A$505,$A720)=0,"Invoice not registered",""))</f>
        <v/>
      </c>
      <c r="G720" s="8" t="str">
        <f aca="false">IF($A720="","",$A720&amp;"|"&amp;COUNTIF($A$6:$A720,$A720))</f>
        <v/>
      </c>
    </row>
    <row r="721" customFormat="false" ht="15" hidden="false" customHeight="false" outlineLevel="0" collapsed="false">
      <c r="A721" s="7"/>
      <c r="B721" s="7"/>
      <c r="C721" s="7"/>
      <c r="D721" s="42"/>
      <c r="E721" s="38" t="str">
        <f aca="false">IF($A721="","",ROUND(N(C721)*N(D721),2))</f>
        <v/>
      </c>
      <c r="F721" s="8" t="str">
        <f aca="false">IF($A721="","",IF(COUNTIF(Invoices!$A$6:$A$505,$A721)=0,"Invoice not registered",""))</f>
        <v/>
      </c>
      <c r="G721" s="8" t="str">
        <f aca="false">IF($A721="","",$A721&amp;"|"&amp;COUNTIF($A$6:$A721,$A721))</f>
        <v/>
      </c>
    </row>
    <row r="722" customFormat="false" ht="15" hidden="false" customHeight="false" outlineLevel="0" collapsed="false">
      <c r="A722" s="7"/>
      <c r="B722" s="7"/>
      <c r="C722" s="7"/>
      <c r="D722" s="42"/>
      <c r="E722" s="38" t="str">
        <f aca="false">IF($A722="","",ROUND(N(C722)*N(D722),2))</f>
        <v/>
      </c>
      <c r="F722" s="8" t="str">
        <f aca="false">IF($A722="","",IF(COUNTIF(Invoices!$A$6:$A$505,$A722)=0,"Invoice not registered",""))</f>
        <v/>
      </c>
      <c r="G722" s="8" t="str">
        <f aca="false">IF($A722="","",$A722&amp;"|"&amp;COUNTIF($A$6:$A722,$A722))</f>
        <v/>
      </c>
    </row>
    <row r="723" customFormat="false" ht="15" hidden="false" customHeight="false" outlineLevel="0" collapsed="false">
      <c r="A723" s="7"/>
      <c r="B723" s="7"/>
      <c r="C723" s="7"/>
      <c r="D723" s="42"/>
      <c r="E723" s="38" t="str">
        <f aca="false">IF($A723="","",ROUND(N(C723)*N(D723),2))</f>
        <v/>
      </c>
      <c r="F723" s="8" t="str">
        <f aca="false">IF($A723="","",IF(COUNTIF(Invoices!$A$6:$A$505,$A723)=0,"Invoice not registered",""))</f>
        <v/>
      </c>
      <c r="G723" s="8" t="str">
        <f aca="false">IF($A723="","",$A723&amp;"|"&amp;COUNTIF($A$6:$A723,$A723))</f>
        <v/>
      </c>
    </row>
    <row r="724" customFormat="false" ht="15" hidden="false" customHeight="false" outlineLevel="0" collapsed="false">
      <c r="A724" s="7"/>
      <c r="B724" s="7"/>
      <c r="C724" s="7"/>
      <c r="D724" s="42"/>
      <c r="E724" s="38" t="str">
        <f aca="false">IF($A724="","",ROUND(N(C724)*N(D724),2))</f>
        <v/>
      </c>
      <c r="F724" s="8" t="str">
        <f aca="false">IF($A724="","",IF(COUNTIF(Invoices!$A$6:$A$505,$A724)=0,"Invoice not registered",""))</f>
        <v/>
      </c>
      <c r="G724" s="8" t="str">
        <f aca="false">IF($A724="","",$A724&amp;"|"&amp;COUNTIF($A$6:$A724,$A724))</f>
        <v/>
      </c>
    </row>
    <row r="725" customFormat="false" ht="15" hidden="false" customHeight="false" outlineLevel="0" collapsed="false">
      <c r="A725" s="7"/>
      <c r="B725" s="7"/>
      <c r="C725" s="7"/>
      <c r="D725" s="42"/>
      <c r="E725" s="38" t="str">
        <f aca="false">IF($A725="","",ROUND(N(C725)*N(D725),2))</f>
        <v/>
      </c>
      <c r="F725" s="8" t="str">
        <f aca="false">IF($A725="","",IF(COUNTIF(Invoices!$A$6:$A$505,$A725)=0,"Invoice not registered",""))</f>
        <v/>
      </c>
      <c r="G725" s="8" t="str">
        <f aca="false">IF($A725="","",$A725&amp;"|"&amp;COUNTIF($A$6:$A725,$A725))</f>
        <v/>
      </c>
    </row>
    <row r="726" customFormat="false" ht="15" hidden="false" customHeight="false" outlineLevel="0" collapsed="false">
      <c r="A726" s="7"/>
      <c r="B726" s="7"/>
      <c r="C726" s="7"/>
      <c r="D726" s="42"/>
      <c r="E726" s="38" t="str">
        <f aca="false">IF($A726="","",ROUND(N(C726)*N(D726),2))</f>
        <v/>
      </c>
      <c r="F726" s="8" t="str">
        <f aca="false">IF($A726="","",IF(COUNTIF(Invoices!$A$6:$A$505,$A726)=0,"Invoice not registered",""))</f>
        <v/>
      </c>
      <c r="G726" s="8" t="str">
        <f aca="false">IF($A726="","",$A726&amp;"|"&amp;COUNTIF($A$6:$A726,$A726))</f>
        <v/>
      </c>
    </row>
    <row r="727" customFormat="false" ht="15" hidden="false" customHeight="false" outlineLevel="0" collapsed="false">
      <c r="A727" s="7"/>
      <c r="B727" s="7"/>
      <c r="C727" s="7"/>
      <c r="D727" s="42"/>
      <c r="E727" s="38" t="str">
        <f aca="false">IF($A727="","",ROUND(N(C727)*N(D727),2))</f>
        <v/>
      </c>
      <c r="F727" s="8" t="str">
        <f aca="false">IF($A727="","",IF(COUNTIF(Invoices!$A$6:$A$505,$A727)=0,"Invoice not registered",""))</f>
        <v/>
      </c>
      <c r="G727" s="8" t="str">
        <f aca="false">IF($A727="","",$A727&amp;"|"&amp;COUNTIF($A$6:$A727,$A727))</f>
        <v/>
      </c>
    </row>
    <row r="728" customFormat="false" ht="15" hidden="false" customHeight="false" outlineLevel="0" collapsed="false">
      <c r="A728" s="7"/>
      <c r="B728" s="7"/>
      <c r="C728" s="7"/>
      <c r="D728" s="42"/>
      <c r="E728" s="38" t="str">
        <f aca="false">IF($A728="","",ROUND(N(C728)*N(D728),2))</f>
        <v/>
      </c>
      <c r="F728" s="8" t="str">
        <f aca="false">IF($A728="","",IF(COUNTIF(Invoices!$A$6:$A$505,$A728)=0,"Invoice not registered",""))</f>
        <v/>
      </c>
      <c r="G728" s="8" t="str">
        <f aca="false">IF($A728="","",$A728&amp;"|"&amp;COUNTIF($A$6:$A728,$A728))</f>
        <v/>
      </c>
    </row>
    <row r="729" customFormat="false" ht="15" hidden="false" customHeight="false" outlineLevel="0" collapsed="false">
      <c r="A729" s="7"/>
      <c r="B729" s="7"/>
      <c r="C729" s="7"/>
      <c r="D729" s="42"/>
      <c r="E729" s="38" t="str">
        <f aca="false">IF($A729="","",ROUND(N(C729)*N(D729),2))</f>
        <v/>
      </c>
      <c r="F729" s="8" t="str">
        <f aca="false">IF($A729="","",IF(COUNTIF(Invoices!$A$6:$A$505,$A729)=0,"Invoice not registered",""))</f>
        <v/>
      </c>
      <c r="G729" s="8" t="str">
        <f aca="false">IF($A729="","",$A729&amp;"|"&amp;COUNTIF($A$6:$A729,$A729))</f>
        <v/>
      </c>
    </row>
    <row r="730" customFormat="false" ht="15" hidden="false" customHeight="false" outlineLevel="0" collapsed="false">
      <c r="A730" s="7"/>
      <c r="B730" s="7"/>
      <c r="C730" s="7"/>
      <c r="D730" s="42"/>
      <c r="E730" s="38" t="str">
        <f aca="false">IF($A730="","",ROUND(N(C730)*N(D730),2))</f>
        <v/>
      </c>
      <c r="F730" s="8" t="str">
        <f aca="false">IF($A730="","",IF(COUNTIF(Invoices!$A$6:$A$505,$A730)=0,"Invoice not registered",""))</f>
        <v/>
      </c>
      <c r="G730" s="8" t="str">
        <f aca="false">IF($A730="","",$A730&amp;"|"&amp;COUNTIF($A$6:$A730,$A730))</f>
        <v/>
      </c>
    </row>
    <row r="731" customFormat="false" ht="15" hidden="false" customHeight="false" outlineLevel="0" collapsed="false">
      <c r="A731" s="7"/>
      <c r="B731" s="7"/>
      <c r="C731" s="7"/>
      <c r="D731" s="42"/>
      <c r="E731" s="38" t="str">
        <f aca="false">IF($A731="","",ROUND(N(C731)*N(D731),2))</f>
        <v/>
      </c>
      <c r="F731" s="8" t="str">
        <f aca="false">IF($A731="","",IF(COUNTIF(Invoices!$A$6:$A$505,$A731)=0,"Invoice not registered",""))</f>
        <v/>
      </c>
      <c r="G731" s="8" t="str">
        <f aca="false">IF($A731="","",$A731&amp;"|"&amp;COUNTIF($A$6:$A731,$A731))</f>
        <v/>
      </c>
    </row>
    <row r="732" customFormat="false" ht="15" hidden="false" customHeight="false" outlineLevel="0" collapsed="false">
      <c r="A732" s="7"/>
      <c r="B732" s="7"/>
      <c r="C732" s="7"/>
      <c r="D732" s="42"/>
      <c r="E732" s="38" t="str">
        <f aca="false">IF($A732="","",ROUND(N(C732)*N(D732),2))</f>
        <v/>
      </c>
      <c r="F732" s="8" t="str">
        <f aca="false">IF($A732="","",IF(COUNTIF(Invoices!$A$6:$A$505,$A732)=0,"Invoice not registered",""))</f>
        <v/>
      </c>
      <c r="G732" s="8" t="str">
        <f aca="false">IF($A732="","",$A732&amp;"|"&amp;COUNTIF($A$6:$A732,$A732))</f>
        <v/>
      </c>
    </row>
    <row r="733" customFormat="false" ht="15" hidden="false" customHeight="false" outlineLevel="0" collapsed="false">
      <c r="A733" s="7"/>
      <c r="B733" s="7"/>
      <c r="C733" s="7"/>
      <c r="D733" s="42"/>
      <c r="E733" s="38" t="str">
        <f aca="false">IF($A733="","",ROUND(N(C733)*N(D733),2))</f>
        <v/>
      </c>
      <c r="F733" s="8" t="str">
        <f aca="false">IF($A733="","",IF(COUNTIF(Invoices!$A$6:$A$505,$A733)=0,"Invoice not registered",""))</f>
        <v/>
      </c>
      <c r="G733" s="8" t="str">
        <f aca="false">IF($A733="","",$A733&amp;"|"&amp;COUNTIF($A$6:$A733,$A733))</f>
        <v/>
      </c>
    </row>
    <row r="734" customFormat="false" ht="15" hidden="false" customHeight="false" outlineLevel="0" collapsed="false">
      <c r="A734" s="7"/>
      <c r="B734" s="7"/>
      <c r="C734" s="7"/>
      <c r="D734" s="42"/>
      <c r="E734" s="38" t="str">
        <f aca="false">IF($A734="","",ROUND(N(C734)*N(D734),2))</f>
        <v/>
      </c>
      <c r="F734" s="8" t="str">
        <f aca="false">IF($A734="","",IF(COUNTIF(Invoices!$A$6:$A$505,$A734)=0,"Invoice not registered",""))</f>
        <v/>
      </c>
      <c r="G734" s="8" t="str">
        <f aca="false">IF($A734="","",$A734&amp;"|"&amp;COUNTIF($A$6:$A734,$A734))</f>
        <v/>
      </c>
    </row>
    <row r="735" customFormat="false" ht="15" hidden="false" customHeight="false" outlineLevel="0" collapsed="false">
      <c r="A735" s="7"/>
      <c r="B735" s="7"/>
      <c r="C735" s="7"/>
      <c r="D735" s="42"/>
      <c r="E735" s="38" t="str">
        <f aca="false">IF($A735="","",ROUND(N(C735)*N(D735),2))</f>
        <v/>
      </c>
      <c r="F735" s="8" t="str">
        <f aca="false">IF($A735="","",IF(COUNTIF(Invoices!$A$6:$A$505,$A735)=0,"Invoice not registered",""))</f>
        <v/>
      </c>
      <c r="G735" s="8" t="str">
        <f aca="false">IF($A735="","",$A735&amp;"|"&amp;COUNTIF($A$6:$A735,$A735))</f>
        <v/>
      </c>
    </row>
    <row r="736" customFormat="false" ht="15" hidden="false" customHeight="false" outlineLevel="0" collapsed="false">
      <c r="A736" s="7"/>
      <c r="B736" s="7"/>
      <c r="C736" s="7"/>
      <c r="D736" s="42"/>
      <c r="E736" s="38" t="str">
        <f aca="false">IF($A736="","",ROUND(N(C736)*N(D736),2))</f>
        <v/>
      </c>
      <c r="F736" s="8" t="str">
        <f aca="false">IF($A736="","",IF(COUNTIF(Invoices!$A$6:$A$505,$A736)=0,"Invoice not registered",""))</f>
        <v/>
      </c>
      <c r="G736" s="8" t="str">
        <f aca="false">IF($A736="","",$A736&amp;"|"&amp;COUNTIF($A$6:$A736,$A736))</f>
        <v/>
      </c>
    </row>
    <row r="737" customFormat="false" ht="15" hidden="false" customHeight="false" outlineLevel="0" collapsed="false">
      <c r="A737" s="7"/>
      <c r="B737" s="7"/>
      <c r="C737" s="7"/>
      <c r="D737" s="42"/>
      <c r="E737" s="38" t="str">
        <f aca="false">IF($A737="","",ROUND(N(C737)*N(D737),2))</f>
        <v/>
      </c>
      <c r="F737" s="8" t="str">
        <f aca="false">IF($A737="","",IF(COUNTIF(Invoices!$A$6:$A$505,$A737)=0,"Invoice not registered",""))</f>
        <v/>
      </c>
      <c r="G737" s="8" t="str">
        <f aca="false">IF($A737="","",$A737&amp;"|"&amp;COUNTIF($A$6:$A737,$A737))</f>
        <v/>
      </c>
    </row>
    <row r="738" customFormat="false" ht="15" hidden="false" customHeight="false" outlineLevel="0" collapsed="false">
      <c r="A738" s="7"/>
      <c r="B738" s="7"/>
      <c r="C738" s="7"/>
      <c r="D738" s="42"/>
      <c r="E738" s="38" t="str">
        <f aca="false">IF($A738="","",ROUND(N(C738)*N(D738),2))</f>
        <v/>
      </c>
      <c r="F738" s="8" t="str">
        <f aca="false">IF($A738="","",IF(COUNTIF(Invoices!$A$6:$A$505,$A738)=0,"Invoice not registered",""))</f>
        <v/>
      </c>
      <c r="G738" s="8" t="str">
        <f aca="false">IF($A738="","",$A738&amp;"|"&amp;COUNTIF($A$6:$A738,$A738))</f>
        <v/>
      </c>
    </row>
    <row r="739" customFormat="false" ht="15" hidden="false" customHeight="false" outlineLevel="0" collapsed="false">
      <c r="A739" s="7"/>
      <c r="B739" s="7"/>
      <c r="C739" s="7"/>
      <c r="D739" s="42"/>
      <c r="E739" s="38" t="str">
        <f aca="false">IF($A739="","",ROUND(N(C739)*N(D739),2))</f>
        <v/>
      </c>
      <c r="F739" s="8" t="str">
        <f aca="false">IF($A739="","",IF(COUNTIF(Invoices!$A$6:$A$505,$A739)=0,"Invoice not registered",""))</f>
        <v/>
      </c>
      <c r="G739" s="8" t="str">
        <f aca="false">IF($A739="","",$A739&amp;"|"&amp;COUNTIF($A$6:$A739,$A739))</f>
        <v/>
      </c>
    </row>
    <row r="740" customFormat="false" ht="15" hidden="false" customHeight="false" outlineLevel="0" collapsed="false">
      <c r="A740" s="7"/>
      <c r="B740" s="7"/>
      <c r="C740" s="7"/>
      <c r="D740" s="42"/>
      <c r="E740" s="38" t="str">
        <f aca="false">IF($A740="","",ROUND(N(C740)*N(D740),2))</f>
        <v/>
      </c>
      <c r="F740" s="8" t="str">
        <f aca="false">IF($A740="","",IF(COUNTIF(Invoices!$A$6:$A$505,$A740)=0,"Invoice not registered",""))</f>
        <v/>
      </c>
      <c r="G740" s="8" t="str">
        <f aca="false">IF($A740="","",$A740&amp;"|"&amp;COUNTIF($A$6:$A740,$A740))</f>
        <v/>
      </c>
    </row>
    <row r="741" customFormat="false" ht="15" hidden="false" customHeight="false" outlineLevel="0" collapsed="false">
      <c r="A741" s="7"/>
      <c r="B741" s="7"/>
      <c r="C741" s="7"/>
      <c r="D741" s="42"/>
      <c r="E741" s="38" t="str">
        <f aca="false">IF($A741="","",ROUND(N(C741)*N(D741),2))</f>
        <v/>
      </c>
      <c r="F741" s="8" t="str">
        <f aca="false">IF($A741="","",IF(COUNTIF(Invoices!$A$6:$A$505,$A741)=0,"Invoice not registered",""))</f>
        <v/>
      </c>
      <c r="G741" s="8" t="str">
        <f aca="false">IF($A741="","",$A741&amp;"|"&amp;COUNTIF($A$6:$A741,$A741))</f>
        <v/>
      </c>
    </row>
    <row r="742" customFormat="false" ht="15" hidden="false" customHeight="false" outlineLevel="0" collapsed="false">
      <c r="A742" s="7"/>
      <c r="B742" s="7"/>
      <c r="C742" s="7"/>
      <c r="D742" s="42"/>
      <c r="E742" s="38" t="str">
        <f aca="false">IF($A742="","",ROUND(N(C742)*N(D742),2))</f>
        <v/>
      </c>
      <c r="F742" s="8" t="str">
        <f aca="false">IF($A742="","",IF(COUNTIF(Invoices!$A$6:$A$505,$A742)=0,"Invoice not registered",""))</f>
        <v/>
      </c>
      <c r="G742" s="8" t="str">
        <f aca="false">IF($A742="","",$A742&amp;"|"&amp;COUNTIF($A$6:$A742,$A742))</f>
        <v/>
      </c>
    </row>
    <row r="743" customFormat="false" ht="15" hidden="false" customHeight="false" outlineLevel="0" collapsed="false">
      <c r="A743" s="7"/>
      <c r="B743" s="7"/>
      <c r="C743" s="7"/>
      <c r="D743" s="42"/>
      <c r="E743" s="38" t="str">
        <f aca="false">IF($A743="","",ROUND(N(C743)*N(D743),2))</f>
        <v/>
      </c>
      <c r="F743" s="8" t="str">
        <f aca="false">IF($A743="","",IF(COUNTIF(Invoices!$A$6:$A$505,$A743)=0,"Invoice not registered",""))</f>
        <v/>
      </c>
      <c r="G743" s="8" t="str">
        <f aca="false">IF($A743="","",$A743&amp;"|"&amp;COUNTIF($A$6:$A743,$A743))</f>
        <v/>
      </c>
    </row>
    <row r="744" customFormat="false" ht="15" hidden="false" customHeight="false" outlineLevel="0" collapsed="false">
      <c r="A744" s="7"/>
      <c r="B744" s="7"/>
      <c r="C744" s="7"/>
      <c r="D744" s="42"/>
      <c r="E744" s="38" t="str">
        <f aca="false">IF($A744="","",ROUND(N(C744)*N(D744),2))</f>
        <v/>
      </c>
      <c r="F744" s="8" t="str">
        <f aca="false">IF($A744="","",IF(COUNTIF(Invoices!$A$6:$A$505,$A744)=0,"Invoice not registered",""))</f>
        <v/>
      </c>
      <c r="G744" s="8" t="str">
        <f aca="false">IF($A744="","",$A744&amp;"|"&amp;COUNTIF($A$6:$A744,$A744))</f>
        <v/>
      </c>
    </row>
    <row r="745" customFormat="false" ht="15" hidden="false" customHeight="false" outlineLevel="0" collapsed="false">
      <c r="A745" s="7"/>
      <c r="B745" s="7"/>
      <c r="C745" s="7"/>
      <c r="D745" s="42"/>
      <c r="E745" s="38" t="str">
        <f aca="false">IF($A745="","",ROUND(N(C745)*N(D745),2))</f>
        <v/>
      </c>
      <c r="F745" s="8" t="str">
        <f aca="false">IF($A745="","",IF(COUNTIF(Invoices!$A$6:$A$505,$A745)=0,"Invoice not registered",""))</f>
        <v/>
      </c>
      <c r="G745" s="8" t="str">
        <f aca="false">IF($A745="","",$A745&amp;"|"&amp;COUNTIF($A$6:$A745,$A745))</f>
        <v/>
      </c>
    </row>
    <row r="746" customFormat="false" ht="15" hidden="false" customHeight="false" outlineLevel="0" collapsed="false">
      <c r="A746" s="7"/>
      <c r="B746" s="7"/>
      <c r="C746" s="7"/>
      <c r="D746" s="42"/>
      <c r="E746" s="38" t="str">
        <f aca="false">IF($A746="","",ROUND(N(C746)*N(D746),2))</f>
        <v/>
      </c>
      <c r="F746" s="8" t="str">
        <f aca="false">IF($A746="","",IF(COUNTIF(Invoices!$A$6:$A$505,$A746)=0,"Invoice not registered",""))</f>
        <v/>
      </c>
      <c r="G746" s="8" t="str">
        <f aca="false">IF($A746="","",$A746&amp;"|"&amp;COUNTIF($A$6:$A746,$A746))</f>
        <v/>
      </c>
    </row>
    <row r="747" customFormat="false" ht="15" hidden="false" customHeight="false" outlineLevel="0" collapsed="false">
      <c r="A747" s="7"/>
      <c r="B747" s="7"/>
      <c r="C747" s="7"/>
      <c r="D747" s="42"/>
      <c r="E747" s="38" t="str">
        <f aca="false">IF($A747="","",ROUND(N(C747)*N(D747),2))</f>
        <v/>
      </c>
      <c r="F747" s="8" t="str">
        <f aca="false">IF($A747="","",IF(COUNTIF(Invoices!$A$6:$A$505,$A747)=0,"Invoice not registered",""))</f>
        <v/>
      </c>
      <c r="G747" s="8" t="str">
        <f aca="false">IF($A747="","",$A747&amp;"|"&amp;COUNTIF($A$6:$A747,$A747))</f>
        <v/>
      </c>
    </row>
    <row r="748" customFormat="false" ht="15" hidden="false" customHeight="false" outlineLevel="0" collapsed="false">
      <c r="A748" s="7"/>
      <c r="B748" s="7"/>
      <c r="C748" s="7"/>
      <c r="D748" s="42"/>
      <c r="E748" s="38" t="str">
        <f aca="false">IF($A748="","",ROUND(N(C748)*N(D748),2))</f>
        <v/>
      </c>
      <c r="F748" s="8" t="str">
        <f aca="false">IF($A748="","",IF(COUNTIF(Invoices!$A$6:$A$505,$A748)=0,"Invoice not registered",""))</f>
        <v/>
      </c>
      <c r="G748" s="8" t="str">
        <f aca="false">IF($A748="","",$A748&amp;"|"&amp;COUNTIF($A$6:$A748,$A748))</f>
        <v/>
      </c>
    </row>
    <row r="749" customFormat="false" ht="15" hidden="false" customHeight="false" outlineLevel="0" collapsed="false">
      <c r="A749" s="7"/>
      <c r="B749" s="7"/>
      <c r="C749" s="7"/>
      <c r="D749" s="42"/>
      <c r="E749" s="38" t="str">
        <f aca="false">IF($A749="","",ROUND(N(C749)*N(D749),2))</f>
        <v/>
      </c>
      <c r="F749" s="8" t="str">
        <f aca="false">IF($A749="","",IF(COUNTIF(Invoices!$A$6:$A$505,$A749)=0,"Invoice not registered",""))</f>
        <v/>
      </c>
      <c r="G749" s="8" t="str">
        <f aca="false">IF($A749="","",$A749&amp;"|"&amp;COUNTIF($A$6:$A749,$A749))</f>
        <v/>
      </c>
    </row>
    <row r="750" customFormat="false" ht="15" hidden="false" customHeight="false" outlineLevel="0" collapsed="false">
      <c r="A750" s="7"/>
      <c r="B750" s="7"/>
      <c r="C750" s="7"/>
      <c r="D750" s="42"/>
      <c r="E750" s="38" t="str">
        <f aca="false">IF($A750="","",ROUND(N(C750)*N(D750),2))</f>
        <v/>
      </c>
      <c r="F750" s="8" t="str">
        <f aca="false">IF($A750="","",IF(COUNTIF(Invoices!$A$6:$A$505,$A750)=0,"Invoice not registered",""))</f>
        <v/>
      </c>
      <c r="G750" s="8" t="str">
        <f aca="false">IF($A750="","",$A750&amp;"|"&amp;COUNTIF($A$6:$A750,$A750))</f>
        <v/>
      </c>
    </row>
    <row r="751" customFormat="false" ht="15" hidden="false" customHeight="false" outlineLevel="0" collapsed="false">
      <c r="A751" s="7"/>
      <c r="B751" s="7"/>
      <c r="C751" s="7"/>
      <c r="D751" s="42"/>
      <c r="E751" s="38" t="str">
        <f aca="false">IF($A751="","",ROUND(N(C751)*N(D751),2))</f>
        <v/>
      </c>
      <c r="F751" s="8" t="str">
        <f aca="false">IF($A751="","",IF(COUNTIF(Invoices!$A$6:$A$505,$A751)=0,"Invoice not registered",""))</f>
        <v/>
      </c>
      <c r="G751" s="8" t="str">
        <f aca="false">IF($A751="","",$A751&amp;"|"&amp;COUNTIF($A$6:$A751,$A751))</f>
        <v/>
      </c>
    </row>
    <row r="752" customFormat="false" ht="15" hidden="false" customHeight="false" outlineLevel="0" collapsed="false">
      <c r="A752" s="7"/>
      <c r="B752" s="7"/>
      <c r="C752" s="7"/>
      <c r="D752" s="42"/>
      <c r="E752" s="38" t="str">
        <f aca="false">IF($A752="","",ROUND(N(C752)*N(D752),2))</f>
        <v/>
      </c>
      <c r="F752" s="8" t="str">
        <f aca="false">IF($A752="","",IF(COUNTIF(Invoices!$A$6:$A$505,$A752)=0,"Invoice not registered",""))</f>
        <v/>
      </c>
      <c r="G752" s="8" t="str">
        <f aca="false">IF($A752="","",$A752&amp;"|"&amp;COUNTIF($A$6:$A752,$A752))</f>
        <v/>
      </c>
    </row>
    <row r="753" customFormat="false" ht="15" hidden="false" customHeight="false" outlineLevel="0" collapsed="false">
      <c r="A753" s="7"/>
      <c r="B753" s="7"/>
      <c r="C753" s="7"/>
      <c r="D753" s="42"/>
      <c r="E753" s="38" t="str">
        <f aca="false">IF($A753="","",ROUND(N(C753)*N(D753),2))</f>
        <v/>
      </c>
      <c r="F753" s="8" t="str">
        <f aca="false">IF($A753="","",IF(COUNTIF(Invoices!$A$6:$A$505,$A753)=0,"Invoice not registered",""))</f>
        <v/>
      </c>
      <c r="G753" s="8" t="str">
        <f aca="false">IF($A753="","",$A753&amp;"|"&amp;COUNTIF($A$6:$A753,$A753))</f>
        <v/>
      </c>
    </row>
    <row r="754" customFormat="false" ht="15" hidden="false" customHeight="false" outlineLevel="0" collapsed="false">
      <c r="A754" s="7"/>
      <c r="B754" s="7"/>
      <c r="C754" s="7"/>
      <c r="D754" s="42"/>
      <c r="E754" s="38" t="str">
        <f aca="false">IF($A754="","",ROUND(N(C754)*N(D754),2))</f>
        <v/>
      </c>
      <c r="F754" s="8" t="str">
        <f aca="false">IF($A754="","",IF(COUNTIF(Invoices!$A$6:$A$505,$A754)=0,"Invoice not registered",""))</f>
        <v/>
      </c>
      <c r="G754" s="8" t="str">
        <f aca="false">IF($A754="","",$A754&amp;"|"&amp;COUNTIF($A$6:$A754,$A754))</f>
        <v/>
      </c>
    </row>
    <row r="755" customFormat="false" ht="15" hidden="false" customHeight="false" outlineLevel="0" collapsed="false">
      <c r="A755" s="7"/>
      <c r="B755" s="7"/>
      <c r="C755" s="7"/>
      <c r="D755" s="42"/>
      <c r="E755" s="38" t="str">
        <f aca="false">IF($A755="","",ROUND(N(C755)*N(D755),2))</f>
        <v/>
      </c>
      <c r="F755" s="8" t="str">
        <f aca="false">IF($A755="","",IF(COUNTIF(Invoices!$A$6:$A$505,$A755)=0,"Invoice not registered",""))</f>
        <v/>
      </c>
      <c r="G755" s="8" t="str">
        <f aca="false">IF($A755="","",$A755&amp;"|"&amp;COUNTIF($A$6:$A755,$A755))</f>
        <v/>
      </c>
    </row>
    <row r="756" customFormat="false" ht="15" hidden="false" customHeight="false" outlineLevel="0" collapsed="false">
      <c r="A756" s="7"/>
      <c r="B756" s="7"/>
      <c r="C756" s="7"/>
      <c r="D756" s="42"/>
      <c r="E756" s="38" t="str">
        <f aca="false">IF($A756="","",ROUND(N(C756)*N(D756),2))</f>
        <v/>
      </c>
      <c r="F756" s="8" t="str">
        <f aca="false">IF($A756="","",IF(COUNTIF(Invoices!$A$6:$A$505,$A756)=0,"Invoice not registered",""))</f>
        <v/>
      </c>
      <c r="G756" s="8" t="str">
        <f aca="false">IF($A756="","",$A756&amp;"|"&amp;COUNTIF($A$6:$A756,$A756))</f>
        <v/>
      </c>
    </row>
    <row r="757" customFormat="false" ht="15" hidden="false" customHeight="false" outlineLevel="0" collapsed="false">
      <c r="A757" s="7"/>
      <c r="B757" s="7"/>
      <c r="C757" s="7"/>
      <c r="D757" s="42"/>
      <c r="E757" s="38" t="str">
        <f aca="false">IF($A757="","",ROUND(N(C757)*N(D757),2))</f>
        <v/>
      </c>
      <c r="F757" s="8" t="str">
        <f aca="false">IF($A757="","",IF(COUNTIF(Invoices!$A$6:$A$505,$A757)=0,"Invoice not registered",""))</f>
        <v/>
      </c>
      <c r="G757" s="8" t="str">
        <f aca="false">IF($A757="","",$A757&amp;"|"&amp;COUNTIF($A$6:$A757,$A757))</f>
        <v/>
      </c>
    </row>
    <row r="758" customFormat="false" ht="15" hidden="false" customHeight="false" outlineLevel="0" collapsed="false">
      <c r="A758" s="7"/>
      <c r="B758" s="7"/>
      <c r="C758" s="7"/>
      <c r="D758" s="42"/>
      <c r="E758" s="38" t="str">
        <f aca="false">IF($A758="","",ROUND(N(C758)*N(D758),2))</f>
        <v/>
      </c>
      <c r="F758" s="8" t="str">
        <f aca="false">IF($A758="","",IF(COUNTIF(Invoices!$A$6:$A$505,$A758)=0,"Invoice not registered",""))</f>
        <v/>
      </c>
      <c r="G758" s="8" t="str">
        <f aca="false">IF($A758="","",$A758&amp;"|"&amp;COUNTIF($A$6:$A758,$A758))</f>
        <v/>
      </c>
    </row>
    <row r="759" customFormat="false" ht="15" hidden="false" customHeight="false" outlineLevel="0" collapsed="false">
      <c r="A759" s="7"/>
      <c r="B759" s="7"/>
      <c r="C759" s="7"/>
      <c r="D759" s="42"/>
      <c r="E759" s="38" t="str">
        <f aca="false">IF($A759="","",ROUND(N(C759)*N(D759),2))</f>
        <v/>
      </c>
      <c r="F759" s="8" t="str">
        <f aca="false">IF($A759="","",IF(COUNTIF(Invoices!$A$6:$A$505,$A759)=0,"Invoice not registered",""))</f>
        <v/>
      </c>
      <c r="G759" s="8" t="str">
        <f aca="false">IF($A759="","",$A759&amp;"|"&amp;COUNTIF($A$6:$A759,$A759))</f>
        <v/>
      </c>
    </row>
    <row r="760" customFormat="false" ht="15" hidden="false" customHeight="false" outlineLevel="0" collapsed="false">
      <c r="A760" s="7"/>
      <c r="B760" s="7"/>
      <c r="C760" s="7"/>
      <c r="D760" s="42"/>
      <c r="E760" s="38" t="str">
        <f aca="false">IF($A760="","",ROUND(N(C760)*N(D760),2))</f>
        <v/>
      </c>
      <c r="F760" s="8" t="str">
        <f aca="false">IF($A760="","",IF(COUNTIF(Invoices!$A$6:$A$505,$A760)=0,"Invoice not registered",""))</f>
        <v/>
      </c>
      <c r="G760" s="8" t="str">
        <f aca="false">IF($A760="","",$A760&amp;"|"&amp;COUNTIF($A$6:$A760,$A760))</f>
        <v/>
      </c>
    </row>
    <row r="761" customFormat="false" ht="15" hidden="false" customHeight="false" outlineLevel="0" collapsed="false">
      <c r="A761" s="7"/>
      <c r="B761" s="7"/>
      <c r="C761" s="7"/>
      <c r="D761" s="42"/>
      <c r="E761" s="38" t="str">
        <f aca="false">IF($A761="","",ROUND(N(C761)*N(D761),2))</f>
        <v/>
      </c>
      <c r="F761" s="8" t="str">
        <f aca="false">IF($A761="","",IF(COUNTIF(Invoices!$A$6:$A$505,$A761)=0,"Invoice not registered",""))</f>
        <v/>
      </c>
      <c r="G761" s="8" t="str">
        <f aca="false">IF($A761="","",$A761&amp;"|"&amp;COUNTIF($A$6:$A761,$A761))</f>
        <v/>
      </c>
    </row>
    <row r="762" customFormat="false" ht="15" hidden="false" customHeight="false" outlineLevel="0" collapsed="false">
      <c r="A762" s="7"/>
      <c r="B762" s="7"/>
      <c r="C762" s="7"/>
      <c r="D762" s="42"/>
      <c r="E762" s="38" t="str">
        <f aca="false">IF($A762="","",ROUND(N(C762)*N(D762),2))</f>
        <v/>
      </c>
      <c r="F762" s="8" t="str">
        <f aca="false">IF($A762="","",IF(COUNTIF(Invoices!$A$6:$A$505,$A762)=0,"Invoice not registered",""))</f>
        <v/>
      </c>
      <c r="G762" s="8" t="str">
        <f aca="false">IF($A762="","",$A762&amp;"|"&amp;COUNTIF($A$6:$A762,$A762))</f>
        <v/>
      </c>
    </row>
    <row r="763" customFormat="false" ht="15" hidden="false" customHeight="false" outlineLevel="0" collapsed="false">
      <c r="A763" s="7"/>
      <c r="B763" s="7"/>
      <c r="C763" s="7"/>
      <c r="D763" s="42"/>
      <c r="E763" s="38" t="str">
        <f aca="false">IF($A763="","",ROUND(N(C763)*N(D763),2))</f>
        <v/>
      </c>
      <c r="F763" s="8" t="str">
        <f aca="false">IF($A763="","",IF(COUNTIF(Invoices!$A$6:$A$505,$A763)=0,"Invoice not registered",""))</f>
        <v/>
      </c>
      <c r="G763" s="8" t="str">
        <f aca="false">IF($A763="","",$A763&amp;"|"&amp;COUNTIF($A$6:$A763,$A763))</f>
        <v/>
      </c>
    </row>
    <row r="764" customFormat="false" ht="15" hidden="false" customHeight="false" outlineLevel="0" collapsed="false">
      <c r="A764" s="7"/>
      <c r="B764" s="7"/>
      <c r="C764" s="7"/>
      <c r="D764" s="42"/>
      <c r="E764" s="38" t="str">
        <f aca="false">IF($A764="","",ROUND(N(C764)*N(D764),2))</f>
        <v/>
      </c>
      <c r="F764" s="8" t="str">
        <f aca="false">IF($A764="","",IF(COUNTIF(Invoices!$A$6:$A$505,$A764)=0,"Invoice not registered",""))</f>
        <v/>
      </c>
      <c r="G764" s="8" t="str">
        <f aca="false">IF($A764="","",$A764&amp;"|"&amp;COUNTIF($A$6:$A764,$A764))</f>
        <v/>
      </c>
    </row>
    <row r="765" customFormat="false" ht="15" hidden="false" customHeight="false" outlineLevel="0" collapsed="false">
      <c r="A765" s="7"/>
      <c r="B765" s="7"/>
      <c r="C765" s="7"/>
      <c r="D765" s="42"/>
      <c r="E765" s="38" t="str">
        <f aca="false">IF($A765="","",ROUND(N(C765)*N(D765),2))</f>
        <v/>
      </c>
      <c r="F765" s="8" t="str">
        <f aca="false">IF($A765="","",IF(COUNTIF(Invoices!$A$6:$A$505,$A765)=0,"Invoice not registered",""))</f>
        <v/>
      </c>
      <c r="G765" s="8" t="str">
        <f aca="false">IF($A765="","",$A765&amp;"|"&amp;COUNTIF($A$6:$A765,$A765))</f>
        <v/>
      </c>
    </row>
    <row r="766" customFormat="false" ht="15" hidden="false" customHeight="false" outlineLevel="0" collapsed="false">
      <c r="A766" s="7"/>
      <c r="B766" s="7"/>
      <c r="C766" s="7"/>
      <c r="D766" s="42"/>
      <c r="E766" s="38" t="str">
        <f aca="false">IF($A766="","",ROUND(N(C766)*N(D766),2))</f>
        <v/>
      </c>
      <c r="F766" s="8" t="str">
        <f aca="false">IF($A766="","",IF(COUNTIF(Invoices!$A$6:$A$505,$A766)=0,"Invoice not registered",""))</f>
        <v/>
      </c>
      <c r="G766" s="8" t="str">
        <f aca="false">IF($A766="","",$A766&amp;"|"&amp;COUNTIF($A$6:$A766,$A766))</f>
        <v/>
      </c>
    </row>
    <row r="767" customFormat="false" ht="15" hidden="false" customHeight="false" outlineLevel="0" collapsed="false">
      <c r="A767" s="7"/>
      <c r="B767" s="7"/>
      <c r="C767" s="7"/>
      <c r="D767" s="42"/>
      <c r="E767" s="38" t="str">
        <f aca="false">IF($A767="","",ROUND(N(C767)*N(D767),2))</f>
        <v/>
      </c>
      <c r="F767" s="8" t="str">
        <f aca="false">IF($A767="","",IF(COUNTIF(Invoices!$A$6:$A$505,$A767)=0,"Invoice not registered",""))</f>
        <v/>
      </c>
      <c r="G767" s="8" t="str">
        <f aca="false">IF($A767="","",$A767&amp;"|"&amp;COUNTIF($A$6:$A767,$A767))</f>
        <v/>
      </c>
    </row>
    <row r="768" customFormat="false" ht="15" hidden="false" customHeight="false" outlineLevel="0" collapsed="false">
      <c r="A768" s="7"/>
      <c r="B768" s="7"/>
      <c r="C768" s="7"/>
      <c r="D768" s="42"/>
      <c r="E768" s="38" t="str">
        <f aca="false">IF($A768="","",ROUND(N(C768)*N(D768),2))</f>
        <v/>
      </c>
      <c r="F768" s="8" t="str">
        <f aca="false">IF($A768="","",IF(COUNTIF(Invoices!$A$6:$A$505,$A768)=0,"Invoice not registered",""))</f>
        <v/>
      </c>
      <c r="G768" s="8" t="str">
        <f aca="false">IF($A768="","",$A768&amp;"|"&amp;COUNTIF($A$6:$A768,$A768))</f>
        <v/>
      </c>
    </row>
    <row r="769" customFormat="false" ht="15" hidden="false" customHeight="false" outlineLevel="0" collapsed="false">
      <c r="A769" s="7"/>
      <c r="B769" s="7"/>
      <c r="C769" s="7"/>
      <c r="D769" s="42"/>
      <c r="E769" s="38" t="str">
        <f aca="false">IF($A769="","",ROUND(N(C769)*N(D769),2))</f>
        <v/>
      </c>
      <c r="F769" s="8" t="str">
        <f aca="false">IF($A769="","",IF(COUNTIF(Invoices!$A$6:$A$505,$A769)=0,"Invoice not registered",""))</f>
        <v/>
      </c>
      <c r="G769" s="8" t="str">
        <f aca="false">IF($A769="","",$A769&amp;"|"&amp;COUNTIF($A$6:$A769,$A769))</f>
        <v/>
      </c>
    </row>
    <row r="770" customFormat="false" ht="15" hidden="false" customHeight="false" outlineLevel="0" collapsed="false">
      <c r="A770" s="7"/>
      <c r="B770" s="7"/>
      <c r="C770" s="7"/>
      <c r="D770" s="42"/>
      <c r="E770" s="38" t="str">
        <f aca="false">IF($A770="","",ROUND(N(C770)*N(D770),2))</f>
        <v/>
      </c>
      <c r="F770" s="8" t="str">
        <f aca="false">IF($A770="","",IF(COUNTIF(Invoices!$A$6:$A$505,$A770)=0,"Invoice not registered",""))</f>
        <v/>
      </c>
      <c r="G770" s="8" t="str">
        <f aca="false">IF($A770="","",$A770&amp;"|"&amp;COUNTIF($A$6:$A770,$A770))</f>
        <v/>
      </c>
    </row>
    <row r="771" customFormat="false" ht="15" hidden="false" customHeight="false" outlineLevel="0" collapsed="false">
      <c r="A771" s="7"/>
      <c r="B771" s="7"/>
      <c r="C771" s="7"/>
      <c r="D771" s="42"/>
      <c r="E771" s="38" t="str">
        <f aca="false">IF($A771="","",ROUND(N(C771)*N(D771),2))</f>
        <v/>
      </c>
      <c r="F771" s="8" t="str">
        <f aca="false">IF($A771="","",IF(COUNTIF(Invoices!$A$6:$A$505,$A771)=0,"Invoice not registered",""))</f>
        <v/>
      </c>
      <c r="G771" s="8" t="str">
        <f aca="false">IF($A771="","",$A771&amp;"|"&amp;COUNTIF($A$6:$A771,$A771))</f>
        <v/>
      </c>
    </row>
    <row r="772" customFormat="false" ht="15" hidden="false" customHeight="false" outlineLevel="0" collapsed="false">
      <c r="A772" s="7"/>
      <c r="B772" s="7"/>
      <c r="C772" s="7"/>
      <c r="D772" s="42"/>
      <c r="E772" s="38" t="str">
        <f aca="false">IF($A772="","",ROUND(N(C772)*N(D772),2))</f>
        <v/>
      </c>
      <c r="F772" s="8" t="str">
        <f aca="false">IF($A772="","",IF(COUNTIF(Invoices!$A$6:$A$505,$A772)=0,"Invoice not registered",""))</f>
        <v/>
      </c>
      <c r="G772" s="8" t="str">
        <f aca="false">IF($A772="","",$A772&amp;"|"&amp;COUNTIF($A$6:$A772,$A772))</f>
        <v/>
      </c>
    </row>
    <row r="773" customFormat="false" ht="15" hidden="false" customHeight="false" outlineLevel="0" collapsed="false">
      <c r="A773" s="7"/>
      <c r="B773" s="7"/>
      <c r="C773" s="7"/>
      <c r="D773" s="42"/>
      <c r="E773" s="38" t="str">
        <f aca="false">IF($A773="","",ROUND(N(C773)*N(D773),2))</f>
        <v/>
      </c>
      <c r="F773" s="8" t="str">
        <f aca="false">IF($A773="","",IF(COUNTIF(Invoices!$A$6:$A$505,$A773)=0,"Invoice not registered",""))</f>
        <v/>
      </c>
      <c r="G773" s="8" t="str">
        <f aca="false">IF($A773="","",$A773&amp;"|"&amp;COUNTIF($A$6:$A773,$A773))</f>
        <v/>
      </c>
    </row>
    <row r="774" customFormat="false" ht="15" hidden="false" customHeight="false" outlineLevel="0" collapsed="false">
      <c r="A774" s="7"/>
      <c r="B774" s="7"/>
      <c r="C774" s="7"/>
      <c r="D774" s="42"/>
      <c r="E774" s="38" t="str">
        <f aca="false">IF($A774="","",ROUND(N(C774)*N(D774),2))</f>
        <v/>
      </c>
      <c r="F774" s="8" t="str">
        <f aca="false">IF($A774="","",IF(COUNTIF(Invoices!$A$6:$A$505,$A774)=0,"Invoice not registered",""))</f>
        <v/>
      </c>
      <c r="G774" s="8" t="str">
        <f aca="false">IF($A774="","",$A774&amp;"|"&amp;COUNTIF($A$6:$A774,$A774))</f>
        <v/>
      </c>
    </row>
    <row r="775" customFormat="false" ht="15" hidden="false" customHeight="false" outlineLevel="0" collapsed="false">
      <c r="A775" s="7"/>
      <c r="B775" s="7"/>
      <c r="C775" s="7"/>
      <c r="D775" s="42"/>
      <c r="E775" s="38" t="str">
        <f aca="false">IF($A775="","",ROUND(N(C775)*N(D775),2))</f>
        <v/>
      </c>
      <c r="F775" s="8" t="str">
        <f aca="false">IF($A775="","",IF(COUNTIF(Invoices!$A$6:$A$505,$A775)=0,"Invoice not registered",""))</f>
        <v/>
      </c>
      <c r="G775" s="8" t="str">
        <f aca="false">IF($A775="","",$A775&amp;"|"&amp;COUNTIF($A$6:$A775,$A775))</f>
        <v/>
      </c>
    </row>
    <row r="776" customFormat="false" ht="15" hidden="false" customHeight="false" outlineLevel="0" collapsed="false">
      <c r="A776" s="7"/>
      <c r="B776" s="7"/>
      <c r="C776" s="7"/>
      <c r="D776" s="42"/>
      <c r="E776" s="38" t="str">
        <f aca="false">IF($A776="","",ROUND(N(C776)*N(D776),2))</f>
        <v/>
      </c>
      <c r="F776" s="8" t="str">
        <f aca="false">IF($A776="","",IF(COUNTIF(Invoices!$A$6:$A$505,$A776)=0,"Invoice not registered",""))</f>
        <v/>
      </c>
      <c r="G776" s="8" t="str">
        <f aca="false">IF($A776="","",$A776&amp;"|"&amp;COUNTIF($A$6:$A776,$A776))</f>
        <v/>
      </c>
    </row>
    <row r="777" customFormat="false" ht="15" hidden="false" customHeight="false" outlineLevel="0" collapsed="false">
      <c r="A777" s="7"/>
      <c r="B777" s="7"/>
      <c r="C777" s="7"/>
      <c r="D777" s="42"/>
      <c r="E777" s="38" t="str">
        <f aca="false">IF($A777="","",ROUND(N(C777)*N(D777),2))</f>
        <v/>
      </c>
      <c r="F777" s="8" t="str">
        <f aca="false">IF($A777="","",IF(COUNTIF(Invoices!$A$6:$A$505,$A777)=0,"Invoice not registered",""))</f>
        <v/>
      </c>
      <c r="G777" s="8" t="str">
        <f aca="false">IF($A777="","",$A777&amp;"|"&amp;COUNTIF($A$6:$A777,$A777))</f>
        <v/>
      </c>
    </row>
    <row r="778" customFormat="false" ht="15" hidden="false" customHeight="false" outlineLevel="0" collapsed="false">
      <c r="A778" s="7"/>
      <c r="B778" s="7"/>
      <c r="C778" s="7"/>
      <c r="D778" s="42"/>
      <c r="E778" s="38" t="str">
        <f aca="false">IF($A778="","",ROUND(N(C778)*N(D778),2))</f>
        <v/>
      </c>
      <c r="F778" s="8" t="str">
        <f aca="false">IF($A778="","",IF(COUNTIF(Invoices!$A$6:$A$505,$A778)=0,"Invoice not registered",""))</f>
        <v/>
      </c>
      <c r="G778" s="8" t="str">
        <f aca="false">IF($A778="","",$A778&amp;"|"&amp;COUNTIF($A$6:$A778,$A778))</f>
        <v/>
      </c>
    </row>
    <row r="779" customFormat="false" ht="15" hidden="false" customHeight="false" outlineLevel="0" collapsed="false">
      <c r="A779" s="7"/>
      <c r="B779" s="7"/>
      <c r="C779" s="7"/>
      <c r="D779" s="42"/>
      <c r="E779" s="38" t="str">
        <f aca="false">IF($A779="","",ROUND(N(C779)*N(D779),2))</f>
        <v/>
      </c>
      <c r="F779" s="8" t="str">
        <f aca="false">IF($A779="","",IF(COUNTIF(Invoices!$A$6:$A$505,$A779)=0,"Invoice not registered",""))</f>
        <v/>
      </c>
      <c r="G779" s="8" t="str">
        <f aca="false">IF($A779="","",$A779&amp;"|"&amp;COUNTIF($A$6:$A779,$A779))</f>
        <v/>
      </c>
    </row>
    <row r="780" customFormat="false" ht="15" hidden="false" customHeight="false" outlineLevel="0" collapsed="false">
      <c r="A780" s="7"/>
      <c r="B780" s="7"/>
      <c r="C780" s="7"/>
      <c r="D780" s="42"/>
      <c r="E780" s="38" t="str">
        <f aca="false">IF($A780="","",ROUND(N(C780)*N(D780),2))</f>
        <v/>
      </c>
      <c r="F780" s="8" t="str">
        <f aca="false">IF($A780="","",IF(COUNTIF(Invoices!$A$6:$A$505,$A780)=0,"Invoice not registered",""))</f>
        <v/>
      </c>
      <c r="G780" s="8" t="str">
        <f aca="false">IF($A780="","",$A780&amp;"|"&amp;COUNTIF($A$6:$A780,$A780))</f>
        <v/>
      </c>
    </row>
    <row r="781" customFormat="false" ht="15" hidden="false" customHeight="false" outlineLevel="0" collapsed="false">
      <c r="A781" s="7"/>
      <c r="B781" s="7"/>
      <c r="C781" s="7"/>
      <c r="D781" s="42"/>
      <c r="E781" s="38" t="str">
        <f aca="false">IF($A781="","",ROUND(N(C781)*N(D781),2))</f>
        <v/>
      </c>
      <c r="F781" s="8" t="str">
        <f aca="false">IF($A781="","",IF(COUNTIF(Invoices!$A$6:$A$505,$A781)=0,"Invoice not registered",""))</f>
        <v/>
      </c>
      <c r="G781" s="8" t="str">
        <f aca="false">IF($A781="","",$A781&amp;"|"&amp;COUNTIF($A$6:$A781,$A781))</f>
        <v/>
      </c>
    </row>
    <row r="782" customFormat="false" ht="15" hidden="false" customHeight="false" outlineLevel="0" collapsed="false">
      <c r="A782" s="7"/>
      <c r="B782" s="7"/>
      <c r="C782" s="7"/>
      <c r="D782" s="42"/>
      <c r="E782" s="38" t="str">
        <f aca="false">IF($A782="","",ROUND(N(C782)*N(D782),2))</f>
        <v/>
      </c>
      <c r="F782" s="8" t="str">
        <f aca="false">IF($A782="","",IF(COUNTIF(Invoices!$A$6:$A$505,$A782)=0,"Invoice not registered",""))</f>
        <v/>
      </c>
      <c r="G782" s="8" t="str">
        <f aca="false">IF($A782="","",$A782&amp;"|"&amp;COUNTIF($A$6:$A782,$A782))</f>
        <v/>
      </c>
    </row>
    <row r="783" customFormat="false" ht="15" hidden="false" customHeight="false" outlineLevel="0" collapsed="false">
      <c r="A783" s="7"/>
      <c r="B783" s="7"/>
      <c r="C783" s="7"/>
      <c r="D783" s="42"/>
      <c r="E783" s="38" t="str">
        <f aca="false">IF($A783="","",ROUND(N(C783)*N(D783),2))</f>
        <v/>
      </c>
      <c r="F783" s="8" t="str">
        <f aca="false">IF($A783="","",IF(COUNTIF(Invoices!$A$6:$A$505,$A783)=0,"Invoice not registered",""))</f>
        <v/>
      </c>
      <c r="G783" s="8" t="str">
        <f aca="false">IF($A783="","",$A783&amp;"|"&amp;COUNTIF($A$6:$A783,$A783))</f>
        <v/>
      </c>
    </row>
    <row r="784" customFormat="false" ht="15" hidden="false" customHeight="false" outlineLevel="0" collapsed="false">
      <c r="A784" s="7"/>
      <c r="B784" s="7"/>
      <c r="C784" s="7"/>
      <c r="D784" s="42"/>
      <c r="E784" s="38" t="str">
        <f aca="false">IF($A784="","",ROUND(N(C784)*N(D784),2))</f>
        <v/>
      </c>
      <c r="F784" s="8" t="str">
        <f aca="false">IF($A784="","",IF(COUNTIF(Invoices!$A$6:$A$505,$A784)=0,"Invoice not registered",""))</f>
        <v/>
      </c>
      <c r="G784" s="8" t="str">
        <f aca="false">IF($A784="","",$A784&amp;"|"&amp;COUNTIF($A$6:$A784,$A784))</f>
        <v/>
      </c>
    </row>
    <row r="785" customFormat="false" ht="15" hidden="false" customHeight="false" outlineLevel="0" collapsed="false">
      <c r="A785" s="7"/>
      <c r="B785" s="7"/>
      <c r="C785" s="7"/>
      <c r="D785" s="42"/>
      <c r="E785" s="38" t="str">
        <f aca="false">IF($A785="","",ROUND(N(C785)*N(D785),2))</f>
        <v/>
      </c>
      <c r="F785" s="8" t="str">
        <f aca="false">IF($A785="","",IF(COUNTIF(Invoices!$A$6:$A$505,$A785)=0,"Invoice not registered",""))</f>
        <v/>
      </c>
      <c r="G785" s="8" t="str">
        <f aca="false">IF($A785="","",$A785&amp;"|"&amp;COUNTIF($A$6:$A785,$A785))</f>
        <v/>
      </c>
    </row>
    <row r="786" customFormat="false" ht="15" hidden="false" customHeight="false" outlineLevel="0" collapsed="false">
      <c r="A786" s="7"/>
      <c r="B786" s="7"/>
      <c r="C786" s="7"/>
      <c r="D786" s="42"/>
      <c r="E786" s="38" t="str">
        <f aca="false">IF($A786="","",ROUND(N(C786)*N(D786),2))</f>
        <v/>
      </c>
      <c r="F786" s="8" t="str">
        <f aca="false">IF($A786="","",IF(COUNTIF(Invoices!$A$6:$A$505,$A786)=0,"Invoice not registered",""))</f>
        <v/>
      </c>
      <c r="G786" s="8" t="str">
        <f aca="false">IF($A786="","",$A786&amp;"|"&amp;COUNTIF($A$6:$A786,$A786))</f>
        <v/>
      </c>
    </row>
    <row r="787" customFormat="false" ht="15" hidden="false" customHeight="false" outlineLevel="0" collapsed="false">
      <c r="A787" s="7"/>
      <c r="B787" s="7"/>
      <c r="C787" s="7"/>
      <c r="D787" s="42"/>
      <c r="E787" s="38" t="str">
        <f aca="false">IF($A787="","",ROUND(N(C787)*N(D787),2))</f>
        <v/>
      </c>
      <c r="F787" s="8" t="str">
        <f aca="false">IF($A787="","",IF(COUNTIF(Invoices!$A$6:$A$505,$A787)=0,"Invoice not registered",""))</f>
        <v/>
      </c>
      <c r="G787" s="8" t="str">
        <f aca="false">IF($A787="","",$A787&amp;"|"&amp;COUNTIF($A$6:$A787,$A787))</f>
        <v/>
      </c>
    </row>
    <row r="788" customFormat="false" ht="15" hidden="false" customHeight="false" outlineLevel="0" collapsed="false">
      <c r="A788" s="7"/>
      <c r="B788" s="7"/>
      <c r="C788" s="7"/>
      <c r="D788" s="42"/>
      <c r="E788" s="38" t="str">
        <f aca="false">IF($A788="","",ROUND(N(C788)*N(D788),2))</f>
        <v/>
      </c>
      <c r="F788" s="8" t="str">
        <f aca="false">IF($A788="","",IF(COUNTIF(Invoices!$A$6:$A$505,$A788)=0,"Invoice not registered",""))</f>
        <v/>
      </c>
      <c r="G788" s="8" t="str">
        <f aca="false">IF($A788="","",$A788&amp;"|"&amp;COUNTIF($A$6:$A788,$A788))</f>
        <v/>
      </c>
    </row>
    <row r="789" customFormat="false" ht="15" hidden="false" customHeight="false" outlineLevel="0" collapsed="false">
      <c r="A789" s="7"/>
      <c r="B789" s="7"/>
      <c r="C789" s="7"/>
      <c r="D789" s="42"/>
      <c r="E789" s="38" t="str">
        <f aca="false">IF($A789="","",ROUND(N(C789)*N(D789),2))</f>
        <v/>
      </c>
      <c r="F789" s="8" t="str">
        <f aca="false">IF($A789="","",IF(COUNTIF(Invoices!$A$6:$A$505,$A789)=0,"Invoice not registered",""))</f>
        <v/>
      </c>
      <c r="G789" s="8" t="str">
        <f aca="false">IF($A789="","",$A789&amp;"|"&amp;COUNTIF($A$6:$A789,$A789))</f>
        <v/>
      </c>
    </row>
    <row r="790" customFormat="false" ht="15" hidden="false" customHeight="false" outlineLevel="0" collapsed="false">
      <c r="A790" s="7"/>
      <c r="B790" s="7"/>
      <c r="C790" s="7"/>
      <c r="D790" s="42"/>
      <c r="E790" s="38" t="str">
        <f aca="false">IF($A790="","",ROUND(N(C790)*N(D790),2))</f>
        <v/>
      </c>
      <c r="F790" s="8" t="str">
        <f aca="false">IF($A790="","",IF(COUNTIF(Invoices!$A$6:$A$505,$A790)=0,"Invoice not registered",""))</f>
        <v/>
      </c>
      <c r="G790" s="8" t="str">
        <f aca="false">IF($A790="","",$A790&amp;"|"&amp;COUNTIF($A$6:$A790,$A790))</f>
        <v/>
      </c>
    </row>
    <row r="791" customFormat="false" ht="15" hidden="false" customHeight="false" outlineLevel="0" collapsed="false">
      <c r="A791" s="7"/>
      <c r="B791" s="7"/>
      <c r="C791" s="7"/>
      <c r="D791" s="42"/>
      <c r="E791" s="38" t="str">
        <f aca="false">IF($A791="","",ROUND(N(C791)*N(D791),2))</f>
        <v/>
      </c>
      <c r="F791" s="8" t="str">
        <f aca="false">IF($A791="","",IF(COUNTIF(Invoices!$A$6:$A$505,$A791)=0,"Invoice not registered",""))</f>
        <v/>
      </c>
      <c r="G791" s="8" t="str">
        <f aca="false">IF($A791="","",$A791&amp;"|"&amp;COUNTIF($A$6:$A791,$A791))</f>
        <v/>
      </c>
    </row>
    <row r="792" customFormat="false" ht="15" hidden="false" customHeight="false" outlineLevel="0" collapsed="false">
      <c r="A792" s="7"/>
      <c r="B792" s="7"/>
      <c r="C792" s="7"/>
      <c r="D792" s="42"/>
      <c r="E792" s="38" t="str">
        <f aca="false">IF($A792="","",ROUND(N(C792)*N(D792),2))</f>
        <v/>
      </c>
      <c r="F792" s="8" t="str">
        <f aca="false">IF($A792="","",IF(COUNTIF(Invoices!$A$6:$A$505,$A792)=0,"Invoice not registered",""))</f>
        <v/>
      </c>
      <c r="G792" s="8" t="str">
        <f aca="false">IF($A792="","",$A792&amp;"|"&amp;COUNTIF($A$6:$A792,$A792))</f>
        <v/>
      </c>
    </row>
    <row r="793" customFormat="false" ht="15" hidden="false" customHeight="false" outlineLevel="0" collapsed="false">
      <c r="A793" s="7"/>
      <c r="B793" s="7"/>
      <c r="C793" s="7"/>
      <c r="D793" s="42"/>
      <c r="E793" s="38" t="str">
        <f aca="false">IF($A793="","",ROUND(N(C793)*N(D793),2))</f>
        <v/>
      </c>
      <c r="F793" s="8" t="str">
        <f aca="false">IF($A793="","",IF(COUNTIF(Invoices!$A$6:$A$505,$A793)=0,"Invoice not registered",""))</f>
        <v/>
      </c>
      <c r="G793" s="8" t="str">
        <f aca="false">IF($A793="","",$A793&amp;"|"&amp;COUNTIF($A$6:$A793,$A793))</f>
        <v/>
      </c>
    </row>
    <row r="794" customFormat="false" ht="15" hidden="false" customHeight="false" outlineLevel="0" collapsed="false">
      <c r="A794" s="7"/>
      <c r="B794" s="7"/>
      <c r="C794" s="7"/>
      <c r="D794" s="42"/>
      <c r="E794" s="38" t="str">
        <f aca="false">IF($A794="","",ROUND(N(C794)*N(D794),2))</f>
        <v/>
      </c>
      <c r="F794" s="8" t="str">
        <f aca="false">IF($A794="","",IF(COUNTIF(Invoices!$A$6:$A$505,$A794)=0,"Invoice not registered",""))</f>
        <v/>
      </c>
      <c r="G794" s="8" t="str">
        <f aca="false">IF($A794="","",$A794&amp;"|"&amp;COUNTIF($A$6:$A794,$A794))</f>
        <v/>
      </c>
    </row>
    <row r="795" customFormat="false" ht="15" hidden="false" customHeight="false" outlineLevel="0" collapsed="false">
      <c r="A795" s="7"/>
      <c r="B795" s="7"/>
      <c r="C795" s="7"/>
      <c r="D795" s="42"/>
      <c r="E795" s="38" t="str">
        <f aca="false">IF($A795="","",ROUND(N(C795)*N(D795),2))</f>
        <v/>
      </c>
      <c r="F795" s="8" t="str">
        <f aca="false">IF($A795="","",IF(COUNTIF(Invoices!$A$6:$A$505,$A795)=0,"Invoice not registered",""))</f>
        <v/>
      </c>
      <c r="G795" s="8" t="str">
        <f aca="false">IF($A795="","",$A795&amp;"|"&amp;COUNTIF($A$6:$A795,$A795))</f>
        <v/>
      </c>
    </row>
    <row r="796" customFormat="false" ht="15" hidden="false" customHeight="false" outlineLevel="0" collapsed="false">
      <c r="A796" s="7"/>
      <c r="B796" s="7"/>
      <c r="C796" s="7"/>
      <c r="D796" s="42"/>
      <c r="E796" s="38" t="str">
        <f aca="false">IF($A796="","",ROUND(N(C796)*N(D796),2))</f>
        <v/>
      </c>
      <c r="F796" s="8" t="str">
        <f aca="false">IF($A796="","",IF(COUNTIF(Invoices!$A$6:$A$505,$A796)=0,"Invoice not registered",""))</f>
        <v/>
      </c>
      <c r="G796" s="8" t="str">
        <f aca="false">IF($A796="","",$A796&amp;"|"&amp;COUNTIF($A$6:$A796,$A796))</f>
        <v/>
      </c>
    </row>
    <row r="797" customFormat="false" ht="15" hidden="false" customHeight="false" outlineLevel="0" collapsed="false">
      <c r="A797" s="7"/>
      <c r="B797" s="7"/>
      <c r="C797" s="7"/>
      <c r="D797" s="42"/>
      <c r="E797" s="38" t="str">
        <f aca="false">IF($A797="","",ROUND(N(C797)*N(D797),2))</f>
        <v/>
      </c>
      <c r="F797" s="8" t="str">
        <f aca="false">IF($A797="","",IF(COUNTIF(Invoices!$A$6:$A$505,$A797)=0,"Invoice not registered",""))</f>
        <v/>
      </c>
      <c r="G797" s="8" t="str">
        <f aca="false">IF($A797="","",$A797&amp;"|"&amp;COUNTIF($A$6:$A797,$A797))</f>
        <v/>
      </c>
    </row>
    <row r="798" customFormat="false" ht="15" hidden="false" customHeight="false" outlineLevel="0" collapsed="false">
      <c r="A798" s="7"/>
      <c r="B798" s="7"/>
      <c r="C798" s="7"/>
      <c r="D798" s="42"/>
      <c r="E798" s="38" t="str">
        <f aca="false">IF($A798="","",ROUND(N(C798)*N(D798),2))</f>
        <v/>
      </c>
      <c r="F798" s="8" t="str">
        <f aca="false">IF($A798="","",IF(COUNTIF(Invoices!$A$6:$A$505,$A798)=0,"Invoice not registered",""))</f>
        <v/>
      </c>
      <c r="G798" s="8" t="str">
        <f aca="false">IF($A798="","",$A798&amp;"|"&amp;COUNTIF($A$6:$A798,$A798))</f>
        <v/>
      </c>
    </row>
    <row r="799" customFormat="false" ht="15" hidden="false" customHeight="false" outlineLevel="0" collapsed="false">
      <c r="A799" s="7"/>
      <c r="B799" s="7"/>
      <c r="C799" s="7"/>
      <c r="D799" s="42"/>
      <c r="E799" s="38" t="str">
        <f aca="false">IF($A799="","",ROUND(N(C799)*N(D799),2))</f>
        <v/>
      </c>
      <c r="F799" s="8" t="str">
        <f aca="false">IF($A799="","",IF(COUNTIF(Invoices!$A$6:$A$505,$A799)=0,"Invoice not registered",""))</f>
        <v/>
      </c>
      <c r="G799" s="8" t="str">
        <f aca="false">IF($A799="","",$A799&amp;"|"&amp;COUNTIF($A$6:$A799,$A799))</f>
        <v/>
      </c>
    </row>
    <row r="800" customFormat="false" ht="15" hidden="false" customHeight="false" outlineLevel="0" collapsed="false">
      <c r="A800" s="7"/>
      <c r="B800" s="7"/>
      <c r="C800" s="7"/>
      <c r="D800" s="42"/>
      <c r="E800" s="38" t="str">
        <f aca="false">IF($A800="","",ROUND(N(C800)*N(D800),2))</f>
        <v/>
      </c>
      <c r="F800" s="8" t="str">
        <f aca="false">IF($A800="","",IF(COUNTIF(Invoices!$A$6:$A$505,$A800)=0,"Invoice not registered",""))</f>
        <v/>
      </c>
      <c r="G800" s="8" t="str">
        <f aca="false">IF($A800="","",$A800&amp;"|"&amp;COUNTIF($A$6:$A800,$A800))</f>
        <v/>
      </c>
    </row>
    <row r="801" customFormat="false" ht="15" hidden="false" customHeight="false" outlineLevel="0" collapsed="false">
      <c r="A801" s="7"/>
      <c r="B801" s="7"/>
      <c r="C801" s="7"/>
      <c r="D801" s="42"/>
      <c r="E801" s="38" t="str">
        <f aca="false">IF($A801="","",ROUND(N(C801)*N(D801),2))</f>
        <v/>
      </c>
      <c r="F801" s="8" t="str">
        <f aca="false">IF($A801="","",IF(COUNTIF(Invoices!$A$6:$A$505,$A801)=0,"Invoice not registered",""))</f>
        <v/>
      </c>
      <c r="G801" s="8" t="str">
        <f aca="false">IF($A801="","",$A801&amp;"|"&amp;COUNTIF($A$6:$A801,$A801))</f>
        <v/>
      </c>
    </row>
    <row r="802" customFormat="false" ht="15" hidden="false" customHeight="false" outlineLevel="0" collapsed="false">
      <c r="A802" s="7"/>
      <c r="B802" s="7"/>
      <c r="C802" s="7"/>
      <c r="D802" s="42"/>
      <c r="E802" s="38" t="str">
        <f aca="false">IF($A802="","",ROUND(N(C802)*N(D802),2))</f>
        <v/>
      </c>
      <c r="F802" s="8" t="str">
        <f aca="false">IF($A802="","",IF(COUNTIF(Invoices!$A$6:$A$505,$A802)=0,"Invoice not registered",""))</f>
        <v/>
      </c>
      <c r="G802" s="8" t="str">
        <f aca="false">IF($A802="","",$A802&amp;"|"&amp;COUNTIF($A$6:$A802,$A802))</f>
        <v/>
      </c>
    </row>
    <row r="803" customFormat="false" ht="15" hidden="false" customHeight="false" outlineLevel="0" collapsed="false">
      <c r="A803" s="7"/>
      <c r="B803" s="7"/>
      <c r="C803" s="7"/>
      <c r="D803" s="42"/>
      <c r="E803" s="38" t="str">
        <f aca="false">IF($A803="","",ROUND(N(C803)*N(D803),2))</f>
        <v/>
      </c>
      <c r="F803" s="8" t="str">
        <f aca="false">IF($A803="","",IF(COUNTIF(Invoices!$A$6:$A$505,$A803)=0,"Invoice not registered",""))</f>
        <v/>
      </c>
      <c r="G803" s="8" t="str">
        <f aca="false">IF($A803="","",$A803&amp;"|"&amp;COUNTIF($A$6:$A803,$A803))</f>
        <v/>
      </c>
    </row>
    <row r="804" customFormat="false" ht="15" hidden="false" customHeight="false" outlineLevel="0" collapsed="false">
      <c r="A804" s="7"/>
      <c r="B804" s="7"/>
      <c r="C804" s="7"/>
      <c r="D804" s="42"/>
      <c r="E804" s="38" t="str">
        <f aca="false">IF($A804="","",ROUND(N(C804)*N(D804),2))</f>
        <v/>
      </c>
      <c r="F804" s="8" t="str">
        <f aca="false">IF($A804="","",IF(COUNTIF(Invoices!$A$6:$A$505,$A804)=0,"Invoice not registered",""))</f>
        <v/>
      </c>
      <c r="G804" s="8" t="str">
        <f aca="false">IF($A804="","",$A804&amp;"|"&amp;COUNTIF($A$6:$A804,$A804))</f>
        <v/>
      </c>
    </row>
    <row r="805" customFormat="false" ht="15" hidden="false" customHeight="false" outlineLevel="0" collapsed="false">
      <c r="A805" s="7"/>
      <c r="B805" s="7"/>
      <c r="C805" s="7"/>
      <c r="D805" s="42"/>
      <c r="E805" s="38" t="str">
        <f aca="false">IF($A805="","",ROUND(N(C805)*N(D805),2))</f>
        <v/>
      </c>
      <c r="F805" s="8" t="str">
        <f aca="false">IF($A805="","",IF(COUNTIF(Invoices!$A$6:$A$505,$A805)=0,"Invoice not registered",""))</f>
        <v/>
      </c>
      <c r="G805" s="8" t="str">
        <f aca="false">IF($A805="","",$A805&amp;"|"&amp;COUNTIF($A$6:$A805,$A805))</f>
        <v/>
      </c>
    </row>
    <row r="806" customFormat="false" ht="15" hidden="false" customHeight="false" outlineLevel="0" collapsed="false">
      <c r="A806" s="7"/>
      <c r="B806" s="7"/>
      <c r="C806" s="7"/>
      <c r="D806" s="42"/>
      <c r="E806" s="38" t="str">
        <f aca="false">IF($A806="","",ROUND(N(C806)*N(D806),2))</f>
        <v/>
      </c>
      <c r="F806" s="8" t="str">
        <f aca="false">IF($A806="","",IF(COUNTIF(Invoices!$A$6:$A$505,$A806)=0,"Invoice not registered",""))</f>
        <v/>
      </c>
      <c r="G806" s="8" t="str">
        <f aca="false">IF($A806="","",$A806&amp;"|"&amp;COUNTIF($A$6:$A806,$A806))</f>
        <v/>
      </c>
    </row>
    <row r="807" customFormat="false" ht="15" hidden="false" customHeight="false" outlineLevel="0" collapsed="false">
      <c r="A807" s="7"/>
      <c r="B807" s="7"/>
      <c r="C807" s="7"/>
      <c r="D807" s="42"/>
      <c r="E807" s="38" t="str">
        <f aca="false">IF($A807="","",ROUND(N(C807)*N(D807),2))</f>
        <v/>
      </c>
      <c r="F807" s="8" t="str">
        <f aca="false">IF($A807="","",IF(COUNTIF(Invoices!$A$6:$A$505,$A807)=0,"Invoice not registered",""))</f>
        <v/>
      </c>
      <c r="G807" s="8" t="str">
        <f aca="false">IF($A807="","",$A807&amp;"|"&amp;COUNTIF($A$6:$A807,$A807))</f>
        <v/>
      </c>
    </row>
    <row r="808" customFormat="false" ht="15" hidden="false" customHeight="false" outlineLevel="0" collapsed="false">
      <c r="A808" s="7"/>
      <c r="B808" s="7"/>
      <c r="C808" s="7"/>
      <c r="D808" s="42"/>
      <c r="E808" s="38" t="str">
        <f aca="false">IF($A808="","",ROUND(N(C808)*N(D808),2))</f>
        <v/>
      </c>
      <c r="F808" s="8" t="str">
        <f aca="false">IF($A808="","",IF(COUNTIF(Invoices!$A$6:$A$505,$A808)=0,"Invoice not registered",""))</f>
        <v/>
      </c>
      <c r="G808" s="8" t="str">
        <f aca="false">IF($A808="","",$A808&amp;"|"&amp;COUNTIF($A$6:$A808,$A808))</f>
        <v/>
      </c>
    </row>
    <row r="809" customFormat="false" ht="15" hidden="false" customHeight="false" outlineLevel="0" collapsed="false">
      <c r="A809" s="7"/>
      <c r="B809" s="7"/>
      <c r="C809" s="7"/>
      <c r="D809" s="42"/>
      <c r="E809" s="38" t="str">
        <f aca="false">IF($A809="","",ROUND(N(C809)*N(D809),2))</f>
        <v/>
      </c>
      <c r="F809" s="8" t="str">
        <f aca="false">IF($A809="","",IF(COUNTIF(Invoices!$A$6:$A$505,$A809)=0,"Invoice not registered",""))</f>
        <v/>
      </c>
      <c r="G809" s="8" t="str">
        <f aca="false">IF($A809="","",$A809&amp;"|"&amp;COUNTIF($A$6:$A809,$A809))</f>
        <v/>
      </c>
    </row>
    <row r="810" customFormat="false" ht="15" hidden="false" customHeight="false" outlineLevel="0" collapsed="false">
      <c r="A810" s="7"/>
      <c r="B810" s="7"/>
      <c r="C810" s="7"/>
      <c r="D810" s="42"/>
      <c r="E810" s="38" t="str">
        <f aca="false">IF($A810="","",ROUND(N(C810)*N(D810),2))</f>
        <v/>
      </c>
      <c r="F810" s="8" t="str">
        <f aca="false">IF($A810="","",IF(COUNTIF(Invoices!$A$6:$A$505,$A810)=0,"Invoice not registered",""))</f>
        <v/>
      </c>
      <c r="G810" s="8" t="str">
        <f aca="false">IF($A810="","",$A810&amp;"|"&amp;COUNTIF($A$6:$A810,$A810))</f>
        <v/>
      </c>
    </row>
    <row r="811" customFormat="false" ht="15" hidden="false" customHeight="false" outlineLevel="0" collapsed="false">
      <c r="A811" s="7"/>
      <c r="B811" s="7"/>
      <c r="C811" s="7"/>
      <c r="D811" s="42"/>
      <c r="E811" s="38" t="str">
        <f aca="false">IF($A811="","",ROUND(N(C811)*N(D811),2))</f>
        <v/>
      </c>
      <c r="F811" s="8" t="str">
        <f aca="false">IF($A811="","",IF(COUNTIF(Invoices!$A$6:$A$505,$A811)=0,"Invoice not registered",""))</f>
        <v/>
      </c>
      <c r="G811" s="8" t="str">
        <f aca="false">IF($A811="","",$A811&amp;"|"&amp;COUNTIF($A$6:$A811,$A811))</f>
        <v/>
      </c>
    </row>
    <row r="812" customFormat="false" ht="15" hidden="false" customHeight="false" outlineLevel="0" collapsed="false">
      <c r="A812" s="7"/>
      <c r="B812" s="7"/>
      <c r="C812" s="7"/>
      <c r="D812" s="42"/>
      <c r="E812" s="38" t="str">
        <f aca="false">IF($A812="","",ROUND(N(C812)*N(D812),2))</f>
        <v/>
      </c>
      <c r="F812" s="8" t="str">
        <f aca="false">IF($A812="","",IF(COUNTIF(Invoices!$A$6:$A$505,$A812)=0,"Invoice not registered",""))</f>
        <v/>
      </c>
      <c r="G812" s="8" t="str">
        <f aca="false">IF($A812="","",$A812&amp;"|"&amp;COUNTIF($A$6:$A812,$A812))</f>
        <v/>
      </c>
    </row>
    <row r="813" customFormat="false" ht="15" hidden="false" customHeight="false" outlineLevel="0" collapsed="false">
      <c r="A813" s="7"/>
      <c r="B813" s="7"/>
      <c r="C813" s="7"/>
      <c r="D813" s="42"/>
      <c r="E813" s="38" t="str">
        <f aca="false">IF($A813="","",ROUND(N(C813)*N(D813),2))</f>
        <v/>
      </c>
      <c r="F813" s="8" t="str">
        <f aca="false">IF($A813="","",IF(COUNTIF(Invoices!$A$6:$A$505,$A813)=0,"Invoice not registered",""))</f>
        <v/>
      </c>
      <c r="G813" s="8" t="str">
        <f aca="false">IF($A813="","",$A813&amp;"|"&amp;COUNTIF($A$6:$A813,$A813))</f>
        <v/>
      </c>
    </row>
    <row r="814" customFormat="false" ht="15" hidden="false" customHeight="false" outlineLevel="0" collapsed="false">
      <c r="A814" s="7"/>
      <c r="B814" s="7"/>
      <c r="C814" s="7"/>
      <c r="D814" s="42"/>
      <c r="E814" s="38" t="str">
        <f aca="false">IF($A814="","",ROUND(N(C814)*N(D814),2))</f>
        <v/>
      </c>
      <c r="F814" s="8" t="str">
        <f aca="false">IF($A814="","",IF(COUNTIF(Invoices!$A$6:$A$505,$A814)=0,"Invoice not registered",""))</f>
        <v/>
      </c>
      <c r="G814" s="8" t="str">
        <f aca="false">IF($A814="","",$A814&amp;"|"&amp;COUNTIF($A$6:$A814,$A814))</f>
        <v/>
      </c>
    </row>
    <row r="815" customFormat="false" ht="15" hidden="false" customHeight="false" outlineLevel="0" collapsed="false">
      <c r="A815" s="7"/>
      <c r="B815" s="7"/>
      <c r="C815" s="7"/>
      <c r="D815" s="42"/>
      <c r="E815" s="38" t="str">
        <f aca="false">IF($A815="","",ROUND(N(C815)*N(D815),2))</f>
        <v/>
      </c>
      <c r="F815" s="8" t="str">
        <f aca="false">IF($A815="","",IF(COUNTIF(Invoices!$A$6:$A$505,$A815)=0,"Invoice not registered",""))</f>
        <v/>
      </c>
      <c r="G815" s="8" t="str">
        <f aca="false">IF($A815="","",$A815&amp;"|"&amp;COUNTIF($A$6:$A815,$A815))</f>
        <v/>
      </c>
    </row>
    <row r="816" customFormat="false" ht="15" hidden="false" customHeight="false" outlineLevel="0" collapsed="false">
      <c r="A816" s="7"/>
      <c r="B816" s="7"/>
      <c r="C816" s="7"/>
      <c r="D816" s="42"/>
      <c r="E816" s="38" t="str">
        <f aca="false">IF($A816="","",ROUND(N(C816)*N(D816),2))</f>
        <v/>
      </c>
      <c r="F816" s="8" t="str">
        <f aca="false">IF($A816="","",IF(COUNTIF(Invoices!$A$6:$A$505,$A816)=0,"Invoice not registered",""))</f>
        <v/>
      </c>
      <c r="G816" s="8" t="str">
        <f aca="false">IF($A816="","",$A816&amp;"|"&amp;COUNTIF($A$6:$A816,$A816))</f>
        <v/>
      </c>
    </row>
    <row r="817" customFormat="false" ht="15" hidden="false" customHeight="false" outlineLevel="0" collapsed="false">
      <c r="A817" s="7"/>
      <c r="B817" s="7"/>
      <c r="C817" s="7"/>
      <c r="D817" s="42"/>
      <c r="E817" s="38" t="str">
        <f aca="false">IF($A817="","",ROUND(N(C817)*N(D817),2))</f>
        <v/>
      </c>
      <c r="F817" s="8" t="str">
        <f aca="false">IF($A817="","",IF(COUNTIF(Invoices!$A$6:$A$505,$A817)=0,"Invoice not registered",""))</f>
        <v/>
      </c>
      <c r="G817" s="8" t="str">
        <f aca="false">IF($A817="","",$A817&amp;"|"&amp;COUNTIF($A$6:$A817,$A817))</f>
        <v/>
      </c>
    </row>
    <row r="818" customFormat="false" ht="15" hidden="false" customHeight="false" outlineLevel="0" collapsed="false">
      <c r="A818" s="7"/>
      <c r="B818" s="7"/>
      <c r="C818" s="7"/>
      <c r="D818" s="42"/>
      <c r="E818" s="38" t="str">
        <f aca="false">IF($A818="","",ROUND(N(C818)*N(D818),2))</f>
        <v/>
      </c>
      <c r="F818" s="8" t="str">
        <f aca="false">IF($A818="","",IF(COUNTIF(Invoices!$A$6:$A$505,$A818)=0,"Invoice not registered",""))</f>
        <v/>
      </c>
      <c r="G818" s="8" t="str">
        <f aca="false">IF($A818="","",$A818&amp;"|"&amp;COUNTIF($A$6:$A818,$A818))</f>
        <v/>
      </c>
    </row>
    <row r="819" customFormat="false" ht="15" hidden="false" customHeight="false" outlineLevel="0" collapsed="false">
      <c r="A819" s="7"/>
      <c r="B819" s="7"/>
      <c r="C819" s="7"/>
      <c r="D819" s="42"/>
      <c r="E819" s="38" t="str">
        <f aca="false">IF($A819="","",ROUND(N(C819)*N(D819),2))</f>
        <v/>
      </c>
      <c r="F819" s="8" t="str">
        <f aca="false">IF($A819="","",IF(COUNTIF(Invoices!$A$6:$A$505,$A819)=0,"Invoice not registered",""))</f>
        <v/>
      </c>
      <c r="G819" s="8" t="str">
        <f aca="false">IF($A819="","",$A819&amp;"|"&amp;COUNTIF($A$6:$A819,$A819))</f>
        <v/>
      </c>
    </row>
    <row r="820" customFormat="false" ht="15" hidden="false" customHeight="false" outlineLevel="0" collapsed="false">
      <c r="A820" s="7"/>
      <c r="B820" s="7"/>
      <c r="C820" s="7"/>
      <c r="D820" s="42"/>
      <c r="E820" s="38" t="str">
        <f aca="false">IF($A820="","",ROUND(N(C820)*N(D820),2))</f>
        <v/>
      </c>
      <c r="F820" s="8" t="str">
        <f aca="false">IF($A820="","",IF(COUNTIF(Invoices!$A$6:$A$505,$A820)=0,"Invoice not registered",""))</f>
        <v/>
      </c>
      <c r="G820" s="8" t="str">
        <f aca="false">IF($A820="","",$A820&amp;"|"&amp;COUNTIF($A$6:$A820,$A820))</f>
        <v/>
      </c>
    </row>
    <row r="821" customFormat="false" ht="15" hidden="false" customHeight="false" outlineLevel="0" collapsed="false">
      <c r="A821" s="7"/>
      <c r="B821" s="7"/>
      <c r="C821" s="7"/>
      <c r="D821" s="42"/>
      <c r="E821" s="38" t="str">
        <f aca="false">IF($A821="","",ROUND(N(C821)*N(D821),2))</f>
        <v/>
      </c>
      <c r="F821" s="8" t="str">
        <f aca="false">IF($A821="","",IF(COUNTIF(Invoices!$A$6:$A$505,$A821)=0,"Invoice not registered",""))</f>
        <v/>
      </c>
      <c r="G821" s="8" t="str">
        <f aca="false">IF($A821="","",$A821&amp;"|"&amp;COUNTIF($A$6:$A821,$A821))</f>
        <v/>
      </c>
    </row>
    <row r="822" customFormat="false" ht="15" hidden="false" customHeight="false" outlineLevel="0" collapsed="false">
      <c r="A822" s="7"/>
      <c r="B822" s="7"/>
      <c r="C822" s="7"/>
      <c r="D822" s="42"/>
      <c r="E822" s="38" t="str">
        <f aca="false">IF($A822="","",ROUND(N(C822)*N(D822),2))</f>
        <v/>
      </c>
      <c r="F822" s="8" t="str">
        <f aca="false">IF($A822="","",IF(COUNTIF(Invoices!$A$6:$A$505,$A822)=0,"Invoice not registered",""))</f>
        <v/>
      </c>
      <c r="G822" s="8" t="str">
        <f aca="false">IF($A822="","",$A822&amp;"|"&amp;COUNTIF($A$6:$A822,$A822))</f>
        <v/>
      </c>
    </row>
    <row r="823" customFormat="false" ht="15" hidden="false" customHeight="false" outlineLevel="0" collapsed="false">
      <c r="A823" s="7"/>
      <c r="B823" s="7"/>
      <c r="C823" s="7"/>
      <c r="D823" s="42"/>
      <c r="E823" s="38" t="str">
        <f aca="false">IF($A823="","",ROUND(N(C823)*N(D823),2))</f>
        <v/>
      </c>
      <c r="F823" s="8" t="str">
        <f aca="false">IF($A823="","",IF(COUNTIF(Invoices!$A$6:$A$505,$A823)=0,"Invoice not registered",""))</f>
        <v/>
      </c>
      <c r="G823" s="8" t="str">
        <f aca="false">IF($A823="","",$A823&amp;"|"&amp;COUNTIF($A$6:$A823,$A823))</f>
        <v/>
      </c>
    </row>
    <row r="824" customFormat="false" ht="15" hidden="false" customHeight="false" outlineLevel="0" collapsed="false">
      <c r="A824" s="7"/>
      <c r="B824" s="7"/>
      <c r="C824" s="7"/>
      <c r="D824" s="42"/>
      <c r="E824" s="38" t="str">
        <f aca="false">IF($A824="","",ROUND(N(C824)*N(D824),2))</f>
        <v/>
      </c>
      <c r="F824" s="8" t="str">
        <f aca="false">IF($A824="","",IF(COUNTIF(Invoices!$A$6:$A$505,$A824)=0,"Invoice not registered",""))</f>
        <v/>
      </c>
      <c r="G824" s="8" t="str">
        <f aca="false">IF($A824="","",$A824&amp;"|"&amp;COUNTIF($A$6:$A824,$A824))</f>
        <v/>
      </c>
    </row>
    <row r="825" customFormat="false" ht="15" hidden="false" customHeight="false" outlineLevel="0" collapsed="false">
      <c r="A825" s="7"/>
      <c r="B825" s="7"/>
      <c r="C825" s="7"/>
      <c r="D825" s="42"/>
      <c r="E825" s="38" t="str">
        <f aca="false">IF($A825="","",ROUND(N(C825)*N(D825),2))</f>
        <v/>
      </c>
      <c r="F825" s="8" t="str">
        <f aca="false">IF($A825="","",IF(COUNTIF(Invoices!$A$6:$A$505,$A825)=0,"Invoice not registered",""))</f>
        <v/>
      </c>
      <c r="G825" s="8" t="str">
        <f aca="false">IF($A825="","",$A825&amp;"|"&amp;COUNTIF($A$6:$A825,$A825))</f>
        <v/>
      </c>
    </row>
    <row r="826" customFormat="false" ht="15" hidden="false" customHeight="false" outlineLevel="0" collapsed="false">
      <c r="A826" s="7"/>
      <c r="B826" s="7"/>
      <c r="C826" s="7"/>
      <c r="D826" s="42"/>
      <c r="E826" s="38" t="str">
        <f aca="false">IF($A826="","",ROUND(N(C826)*N(D826),2))</f>
        <v/>
      </c>
      <c r="F826" s="8" t="str">
        <f aca="false">IF($A826="","",IF(COUNTIF(Invoices!$A$6:$A$505,$A826)=0,"Invoice not registered",""))</f>
        <v/>
      </c>
      <c r="G826" s="8" t="str">
        <f aca="false">IF($A826="","",$A826&amp;"|"&amp;COUNTIF($A$6:$A826,$A826))</f>
        <v/>
      </c>
    </row>
    <row r="827" customFormat="false" ht="15" hidden="false" customHeight="false" outlineLevel="0" collapsed="false">
      <c r="A827" s="7"/>
      <c r="B827" s="7"/>
      <c r="C827" s="7"/>
      <c r="D827" s="42"/>
      <c r="E827" s="38" t="str">
        <f aca="false">IF($A827="","",ROUND(N(C827)*N(D827),2))</f>
        <v/>
      </c>
      <c r="F827" s="8" t="str">
        <f aca="false">IF($A827="","",IF(COUNTIF(Invoices!$A$6:$A$505,$A827)=0,"Invoice not registered",""))</f>
        <v/>
      </c>
      <c r="G827" s="8" t="str">
        <f aca="false">IF($A827="","",$A827&amp;"|"&amp;COUNTIF($A$6:$A827,$A827))</f>
        <v/>
      </c>
    </row>
    <row r="828" customFormat="false" ht="15" hidden="false" customHeight="false" outlineLevel="0" collapsed="false">
      <c r="A828" s="7"/>
      <c r="B828" s="7"/>
      <c r="C828" s="7"/>
      <c r="D828" s="42"/>
      <c r="E828" s="38" t="str">
        <f aca="false">IF($A828="","",ROUND(N(C828)*N(D828),2))</f>
        <v/>
      </c>
      <c r="F828" s="8" t="str">
        <f aca="false">IF($A828="","",IF(COUNTIF(Invoices!$A$6:$A$505,$A828)=0,"Invoice not registered",""))</f>
        <v/>
      </c>
      <c r="G828" s="8" t="str">
        <f aca="false">IF($A828="","",$A828&amp;"|"&amp;COUNTIF($A$6:$A828,$A828))</f>
        <v/>
      </c>
    </row>
    <row r="829" customFormat="false" ht="15" hidden="false" customHeight="false" outlineLevel="0" collapsed="false">
      <c r="A829" s="7"/>
      <c r="B829" s="7"/>
      <c r="C829" s="7"/>
      <c r="D829" s="42"/>
      <c r="E829" s="38" t="str">
        <f aca="false">IF($A829="","",ROUND(N(C829)*N(D829),2))</f>
        <v/>
      </c>
      <c r="F829" s="8" t="str">
        <f aca="false">IF($A829="","",IF(COUNTIF(Invoices!$A$6:$A$505,$A829)=0,"Invoice not registered",""))</f>
        <v/>
      </c>
      <c r="G829" s="8" t="str">
        <f aca="false">IF($A829="","",$A829&amp;"|"&amp;COUNTIF($A$6:$A829,$A829))</f>
        <v/>
      </c>
    </row>
    <row r="830" customFormat="false" ht="15" hidden="false" customHeight="false" outlineLevel="0" collapsed="false">
      <c r="A830" s="7"/>
      <c r="B830" s="7"/>
      <c r="C830" s="7"/>
      <c r="D830" s="42"/>
      <c r="E830" s="38" t="str">
        <f aca="false">IF($A830="","",ROUND(N(C830)*N(D830),2))</f>
        <v/>
      </c>
      <c r="F830" s="8" t="str">
        <f aca="false">IF($A830="","",IF(COUNTIF(Invoices!$A$6:$A$505,$A830)=0,"Invoice not registered",""))</f>
        <v/>
      </c>
      <c r="G830" s="8" t="str">
        <f aca="false">IF($A830="","",$A830&amp;"|"&amp;COUNTIF($A$6:$A830,$A830))</f>
        <v/>
      </c>
    </row>
    <row r="831" customFormat="false" ht="15" hidden="false" customHeight="false" outlineLevel="0" collapsed="false">
      <c r="A831" s="7"/>
      <c r="B831" s="7"/>
      <c r="C831" s="7"/>
      <c r="D831" s="42"/>
      <c r="E831" s="38" t="str">
        <f aca="false">IF($A831="","",ROUND(N(C831)*N(D831),2))</f>
        <v/>
      </c>
      <c r="F831" s="8" t="str">
        <f aca="false">IF($A831="","",IF(COUNTIF(Invoices!$A$6:$A$505,$A831)=0,"Invoice not registered",""))</f>
        <v/>
      </c>
      <c r="G831" s="8" t="str">
        <f aca="false">IF($A831="","",$A831&amp;"|"&amp;COUNTIF($A$6:$A831,$A831))</f>
        <v/>
      </c>
    </row>
    <row r="832" customFormat="false" ht="15" hidden="false" customHeight="false" outlineLevel="0" collapsed="false">
      <c r="A832" s="7"/>
      <c r="B832" s="7"/>
      <c r="C832" s="7"/>
      <c r="D832" s="42"/>
      <c r="E832" s="38" t="str">
        <f aca="false">IF($A832="","",ROUND(N(C832)*N(D832),2))</f>
        <v/>
      </c>
      <c r="F832" s="8" t="str">
        <f aca="false">IF($A832="","",IF(COUNTIF(Invoices!$A$6:$A$505,$A832)=0,"Invoice not registered",""))</f>
        <v/>
      </c>
      <c r="G832" s="8" t="str">
        <f aca="false">IF($A832="","",$A832&amp;"|"&amp;COUNTIF($A$6:$A832,$A832))</f>
        <v/>
      </c>
    </row>
    <row r="833" customFormat="false" ht="15" hidden="false" customHeight="false" outlineLevel="0" collapsed="false">
      <c r="A833" s="7"/>
      <c r="B833" s="7"/>
      <c r="C833" s="7"/>
      <c r="D833" s="42"/>
      <c r="E833" s="38" t="str">
        <f aca="false">IF($A833="","",ROUND(N(C833)*N(D833),2))</f>
        <v/>
      </c>
      <c r="F833" s="8" t="str">
        <f aca="false">IF($A833="","",IF(COUNTIF(Invoices!$A$6:$A$505,$A833)=0,"Invoice not registered",""))</f>
        <v/>
      </c>
      <c r="G833" s="8" t="str">
        <f aca="false">IF($A833="","",$A833&amp;"|"&amp;COUNTIF($A$6:$A833,$A833))</f>
        <v/>
      </c>
    </row>
    <row r="834" customFormat="false" ht="15" hidden="false" customHeight="false" outlineLevel="0" collapsed="false">
      <c r="A834" s="7"/>
      <c r="B834" s="7"/>
      <c r="C834" s="7"/>
      <c r="D834" s="42"/>
      <c r="E834" s="38" t="str">
        <f aca="false">IF($A834="","",ROUND(N(C834)*N(D834),2))</f>
        <v/>
      </c>
      <c r="F834" s="8" t="str">
        <f aca="false">IF($A834="","",IF(COUNTIF(Invoices!$A$6:$A$505,$A834)=0,"Invoice not registered",""))</f>
        <v/>
      </c>
      <c r="G834" s="8" t="str">
        <f aca="false">IF($A834="","",$A834&amp;"|"&amp;COUNTIF($A$6:$A834,$A834))</f>
        <v/>
      </c>
    </row>
    <row r="835" customFormat="false" ht="15" hidden="false" customHeight="false" outlineLevel="0" collapsed="false">
      <c r="A835" s="7"/>
      <c r="B835" s="7"/>
      <c r="C835" s="7"/>
      <c r="D835" s="42"/>
      <c r="E835" s="38" t="str">
        <f aca="false">IF($A835="","",ROUND(N(C835)*N(D835),2))</f>
        <v/>
      </c>
      <c r="F835" s="8" t="str">
        <f aca="false">IF($A835="","",IF(COUNTIF(Invoices!$A$6:$A$505,$A835)=0,"Invoice not registered",""))</f>
        <v/>
      </c>
      <c r="G835" s="8" t="str">
        <f aca="false">IF($A835="","",$A835&amp;"|"&amp;COUNTIF($A$6:$A835,$A835))</f>
        <v/>
      </c>
    </row>
    <row r="836" customFormat="false" ht="15" hidden="false" customHeight="false" outlineLevel="0" collapsed="false">
      <c r="A836" s="7"/>
      <c r="B836" s="7"/>
      <c r="C836" s="7"/>
      <c r="D836" s="42"/>
      <c r="E836" s="38" t="str">
        <f aca="false">IF($A836="","",ROUND(N(C836)*N(D836),2))</f>
        <v/>
      </c>
      <c r="F836" s="8" t="str">
        <f aca="false">IF($A836="","",IF(COUNTIF(Invoices!$A$6:$A$505,$A836)=0,"Invoice not registered",""))</f>
        <v/>
      </c>
      <c r="G836" s="8" t="str">
        <f aca="false">IF($A836="","",$A836&amp;"|"&amp;COUNTIF($A$6:$A836,$A836))</f>
        <v/>
      </c>
    </row>
    <row r="837" customFormat="false" ht="15" hidden="false" customHeight="false" outlineLevel="0" collapsed="false">
      <c r="A837" s="7"/>
      <c r="B837" s="7"/>
      <c r="C837" s="7"/>
      <c r="D837" s="42"/>
      <c r="E837" s="38" t="str">
        <f aca="false">IF($A837="","",ROUND(N(C837)*N(D837),2))</f>
        <v/>
      </c>
      <c r="F837" s="8" t="str">
        <f aca="false">IF($A837="","",IF(COUNTIF(Invoices!$A$6:$A$505,$A837)=0,"Invoice not registered",""))</f>
        <v/>
      </c>
      <c r="G837" s="8" t="str">
        <f aca="false">IF($A837="","",$A837&amp;"|"&amp;COUNTIF($A$6:$A837,$A837))</f>
        <v/>
      </c>
    </row>
    <row r="838" customFormat="false" ht="15" hidden="false" customHeight="false" outlineLevel="0" collapsed="false">
      <c r="A838" s="7"/>
      <c r="B838" s="7"/>
      <c r="C838" s="7"/>
      <c r="D838" s="42"/>
      <c r="E838" s="38" t="str">
        <f aca="false">IF($A838="","",ROUND(N(C838)*N(D838),2))</f>
        <v/>
      </c>
      <c r="F838" s="8" t="str">
        <f aca="false">IF($A838="","",IF(COUNTIF(Invoices!$A$6:$A$505,$A838)=0,"Invoice not registered",""))</f>
        <v/>
      </c>
      <c r="G838" s="8" t="str">
        <f aca="false">IF($A838="","",$A838&amp;"|"&amp;COUNTIF($A$6:$A838,$A838))</f>
        <v/>
      </c>
    </row>
    <row r="839" customFormat="false" ht="15" hidden="false" customHeight="false" outlineLevel="0" collapsed="false">
      <c r="A839" s="7"/>
      <c r="B839" s="7"/>
      <c r="C839" s="7"/>
      <c r="D839" s="42"/>
      <c r="E839" s="38" t="str">
        <f aca="false">IF($A839="","",ROUND(N(C839)*N(D839),2))</f>
        <v/>
      </c>
      <c r="F839" s="8" t="str">
        <f aca="false">IF($A839="","",IF(COUNTIF(Invoices!$A$6:$A$505,$A839)=0,"Invoice not registered",""))</f>
        <v/>
      </c>
      <c r="G839" s="8" t="str">
        <f aca="false">IF($A839="","",$A839&amp;"|"&amp;COUNTIF($A$6:$A839,$A839))</f>
        <v/>
      </c>
    </row>
    <row r="840" customFormat="false" ht="15" hidden="false" customHeight="false" outlineLevel="0" collapsed="false">
      <c r="A840" s="7"/>
      <c r="B840" s="7"/>
      <c r="C840" s="7"/>
      <c r="D840" s="42"/>
      <c r="E840" s="38" t="str">
        <f aca="false">IF($A840="","",ROUND(N(C840)*N(D840),2))</f>
        <v/>
      </c>
      <c r="F840" s="8" t="str">
        <f aca="false">IF($A840="","",IF(COUNTIF(Invoices!$A$6:$A$505,$A840)=0,"Invoice not registered",""))</f>
        <v/>
      </c>
      <c r="G840" s="8" t="str">
        <f aca="false">IF($A840="","",$A840&amp;"|"&amp;COUNTIF($A$6:$A840,$A840))</f>
        <v/>
      </c>
    </row>
    <row r="841" customFormat="false" ht="15" hidden="false" customHeight="false" outlineLevel="0" collapsed="false">
      <c r="A841" s="7"/>
      <c r="B841" s="7"/>
      <c r="C841" s="7"/>
      <c r="D841" s="42"/>
      <c r="E841" s="38" t="str">
        <f aca="false">IF($A841="","",ROUND(N(C841)*N(D841),2))</f>
        <v/>
      </c>
      <c r="F841" s="8" t="str">
        <f aca="false">IF($A841="","",IF(COUNTIF(Invoices!$A$6:$A$505,$A841)=0,"Invoice not registered",""))</f>
        <v/>
      </c>
      <c r="G841" s="8" t="str">
        <f aca="false">IF($A841="","",$A841&amp;"|"&amp;COUNTIF($A$6:$A841,$A841))</f>
        <v/>
      </c>
    </row>
    <row r="842" customFormat="false" ht="15" hidden="false" customHeight="false" outlineLevel="0" collapsed="false">
      <c r="A842" s="7"/>
      <c r="B842" s="7"/>
      <c r="C842" s="7"/>
      <c r="D842" s="42"/>
      <c r="E842" s="38" t="str">
        <f aca="false">IF($A842="","",ROUND(N(C842)*N(D842),2))</f>
        <v/>
      </c>
      <c r="F842" s="8" t="str">
        <f aca="false">IF($A842="","",IF(COUNTIF(Invoices!$A$6:$A$505,$A842)=0,"Invoice not registered",""))</f>
        <v/>
      </c>
      <c r="G842" s="8" t="str">
        <f aca="false">IF($A842="","",$A842&amp;"|"&amp;COUNTIF($A$6:$A842,$A842))</f>
        <v/>
      </c>
    </row>
    <row r="843" customFormat="false" ht="15" hidden="false" customHeight="false" outlineLevel="0" collapsed="false">
      <c r="A843" s="7"/>
      <c r="B843" s="7"/>
      <c r="C843" s="7"/>
      <c r="D843" s="42"/>
      <c r="E843" s="38" t="str">
        <f aca="false">IF($A843="","",ROUND(N(C843)*N(D843),2))</f>
        <v/>
      </c>
      <c r="F843" s="8" t="str">
        <f aca="false">IF($A843="","",IF(COUNTIF(Invoices!$A$6:$A$505,$A843)=0,"Invoice not registered",""))</f>
        <v/>
      </c>
      <c r="G843" s="8" t="str">
        <f aca="false">IF($A843="","",$A843&amp;"|"&amp;COUNTIF($A$6:$A843,$A843))</f>
        <v/>
      </c>
    </row>
    <row r="844" customFormat="false" ht="15" hidden="false" customHeight="false" outlineLevel="0" collapsed="false">
      <c r="A844" s="7"/>
      <c r="B844" s="7"/>
      <c r="C844" s="7"/>
      <c r="D844" s="42"/>
      <c r="E844" s="38" t="str">
        <f aca="false">IF($A844="","",ROUND(N(C844)*N(D844),2))</f>
        <v/>
      </c>
      <c r="F844" s="8" t="str">
        <f aca="false">IF($A844="","",IF(COUNTIF(Invoices!$A$6:$A$505,$A844)=0,"Invoice not registered",""))</f>
        <v/>
      </c>
      <c r="G844" s="8" t="str">
        <f aca="false">IF($A844="","",$A844&amp;"|"&amp;COUNTIF($A$6:$A844,$A844))</f>
        <v/>
      </c>
    </row>
    <row r="845" customFormat="false" ht="15" hidden="false" customHeight="false" outlineLevel="0" collapsed="false">
      <c r="A845" s="7"/>
      <c r="B845" s="7"/>
      <c r="C845" s="7"/>
      <c r="D845" s="42"/>
      <c r="E845" s="38" t="str">
        <f aca="false">IF($A845="","",ROUND(N(C845)*N(D845),2))</f>
        <v/>
      </c>
      <c r="F845" s="8" t="str">
        <f aca="false">IF($A845="","",IF(COUNTIF(Invoices!$A$6:$A$505,$A845)=0,"Invoice not registered",""))</f>
        <v/>
      </c>
      <c r="G845" s="8" t="str">
        <f aca="false">IF($A845="","",$A845&amp;"|"&amp;COUNTIF($A$6:$A845,$A845))</f>
        <v/>
      </c>
    </row>
    <row r="846" customFormat="false" ht="15" hidden="false" customHeight="false" outlineLevel="0" collapsed="false">
      <c r="A846" s="7"/>
      <c r="B846" s="7"/>
      <c r="C846" s="7"/>
      <c r="D846" s="42"/>
      <c r="E846" s="38" t="str">
        <f aca="false">IF($A846="","",ROUND(N(C846)*N(D846),2))</f>
        <v/>
      </c>
      <c r="F846" s="8" t="str">
        <f aca="false">IF($A846="","",IF(COUNTIF(Invoices!$A$6:$A$505,$A846)=0,"Invoice not registered",""))</f>
        <v/>
      </c>
      <c r="G846" s="8" t="str">
        <f aca="false">IF($A846="","",$A846&amp;"|"&amp;COUNTIF($A$6:$A846,$A846))</f>
        <v/>
      </c>
    </row>
    <row r="847" customFormat="false" ht="15" hidden="false" customHeight="false" outlineLevel="0" collapsed="false">
      <c r="A847" s="7"/>
      <c r="B847" s="7"/>
      <c r="C847" s="7"/>
      <c r="D847" s="42"/>
      <c r="E847" s="38" t="str">
        <f aca="false">IF($A847="","",ROUND(N(C847)*N(D847),2))</f>
        <v/>
      </c>
      <c r="F847" s="8" t="str">
        <f aca="false">IF($A847="","",IF(COUNTIF(Invoices!$A$6:$A$505,$A847)=0,"Invoice not registered",""))</f>
        <v/>
      </c>
      <c r="G847" s="8" t="str">
        <f aca="false">IF($A847="","",$A847&amp;"|"&amp;COUNTIF($A$6:$A847,$A847))</f>
        <v/>
      </c>
    </row>
    <row r="848" customFormat="false" ht="15" hidden="false" customHeight="false" outlineLevel="0" collapsed="false">
      <c r="A848" s="7"/>
      <c r="B848" s="7"/>
      <c r="C848" s="7"/>
      <c r="D848" s="42"/>
      <c r="E848" s="38" t="str">
        <f aca="false">IF($A848="","",ROUND(N(C848)*N(D848),2))</f>
        <v/>
      </c>
      <c r="F848" s="8" t="str">
        <f aca="false">IF($A848="","",IF(COUNTIF(Invoices!$A$6:$A$505,$A848)=0,"Invoice not registered",""))</f>
        <v/>
      </c>
      <c r="G848" s="8" t="str">
        <f aca="false">IF($A848="","",$A848&amp;"|"&amp;COUNTIF($A$6:$A848,$A848))</f>
        <v/>
      </c>
    </row>
    <row r="849" customFormat="false" ht="15" hidden="false" customHeight="false" outlineLevel="0" collapsed="false">
      <c r="A849" s="7"/>
      <c r="B849" s="7"/>
      <c r="C849" s="7"/>
      <c r="D849" s="42"/>
      <c r="E849" s="38" t="str">
        <f aca="false">IF($A849="","",ROUND(N(C849)*N(D849),2))</f>
        <v/>
      </c>
      <c r="F849" s="8" t="str">
        <f aca="false">IF($A849="","",IF(COUNTIF(Invoices!$A$6:$A$505,$A849)=0,"Invoice not registered",""))</f>
        <v/>
      </c>
      <c r="G849" s="8" t="str">
        <f aca="false">IF($A849="","",$A849&amp;"|"&amp;COUNTIF($A$6:$A849,$A849))</f>
        <v/>
      </c>
    </row>
    <row r="850" customFormat="false" ht="15" hidden="false" customHeight="false" outlineLevel="0" collapsed="false">
      <c r="A850" s="7"/>
      <c r="B850" s="7"/>
      <c r="C850" s="7"/>
      <c r="D850" s="42"/>
      <c r="E850" s="38" t="str">
        <f aca="false">IF($A850="","",ROUND(N(C850)*N(D850),2))</f>
        <v/>
      </c>
      <c r="F850" s="8" t="str">
        <f aca="false">IF($A850="","",IF(COUNTIF(Invoices!$A$6:$A$505,$A850)=0,"Invoice not registered",""))</f>
        <v/>
      </c>
      <c r="G850" s="8" t="str">
        <f aca="false">IF($A850="","",$A850&amp;"|"&amp;COUNTIF($A$6:$A850,$A850))</f>
        <v/>
      </c>
    </row>
    <row r="851" customFormat="false" ht="15" hidden="false" customHeight="false" outlineLevel="0" collapsed="false">
      <c r="A851" s="7"/>
      <c r="B851" s="7"/>
      <c r="C851" s="7"/>
      <c r="D851" s="42"/>
      <c r="E851" s="38" t="str">
        <f aca="false">IF($A851="","",ROUND(N(C851)*N(D851),2))</f>
        <v/>
      </c>
      <c r="F851" s="8" t="str">
        <f aca="false">IF($A851="","",IF(COUNTIF(Invoices!$A$6:$A$505,$A851)=0,"Invoice not registered",""))</f>
        <v/>
      </c>
      <c r="G851" s="8" t="str">
        <f aca="false">IF($A851="","",$A851&amp;"|"&amp;COUNTIF($A$6:$A851,$A851))</f>
        <v/>
      </c>
    </row>
    <row r="852" customFormat="false" ht="15" hidden="false" customHeight="false" outlineLevel="0" collapsed="false">
      <c r="A852" s="7"/>
      <c r="B852" s="7"/>
      <c r="C852" s="7"/>
      <c r="D852" s="42"/>
      <c r="E852" s="38" t="str">
        <f aca="false">IF($A852="","",ROUND(N(C852)*N(D852),2))</f>
        <v/>
      </c>
      <c r="F852" s="8" t="str">
        <f aca="false">IF($A852="","",IF(COUNTIF(Invoices!$A$6:$A$505,$A852)=0,"Invoice not registered",""))</f>
        <v/>
      </c>
      <c r="G852" s="8" t="str">
        <f aca="false">IF($A852="","",$A852&amp;"|"&amp;COUNTIF($A$6:$A852,$A852))</f>
        <v/>
      </c>
    </row>
    <row r="853" customFormat="false" ht="15" hidden="false" customHeight="false" outlineLevel="0" collapsed="false">
      <c r="A853" s="7"/>
      <c r="B853" s="7"/>
      <c r="C853" s="7"/>
      <c r="D853" s="42"/>
      <c r="E853" s="38" t="str">
        <f aca="false">IF($A853="","",ROUND(N(C853)*N(D853),2))</f>
        <v/>
      </c>
      <c r="F853" s="8" t="str">
        <f aca="false">IF($A853="","",IF(COUNTIF(Invoices!$A$6:$A$505,$A853)=0,"Invoice not registered",""))</f>
        <v/>
      </c>
      <c r="G853" s="8" t="str">
        <f aca="false">IF($A853="","",$A853&amp;"|"&amp;COUNTIF($A$6:$A853,$A853))</f>
        <v/>
      </c>
    </row>
    <row r="854" customFormat="false" ht="15" hidden="false" customHeight="false" outlineLevel="0" collapsed="false">
      <c r="A854" s="7"/>
      <c r="B854" s="7"/>
      <c r="C854" s="7"/>
      <c r="D854" s="42"/>
      <c r="E854" s="38" t="str">
        <f aca="false">IF($A854="","",ROUND(N(C854)*N(D854),2))</f>
        <v/>
      </c>
      <c r="F854" s="8" t="str">
        <f aca="false">IF($A854="","",IF(COUNTIF(Invoices!$A$6:$A$505,$A854)=0,"Invoice not registered",""))</f>
        <v/>
      </c>
      <c r="G854" s="8" t="str">
        <f aca="false">IF($A854="","",$A854&amp;"|"&amp;COUNTIF($A$6:$A854,$A854))</f>
        <v/>
      </c>
    </row>
    <row r="855" customFormat="false" ht="15" hidden="false" customHeight="false" outlineLevel="0" collapsed="false">
      <c r="A855" s="7"/>
      <c r="B855" s="7"/>
      <c r="C855" s="7"/>
      <c r="D855" s="42"/>
      <c r="E855" s="38" t="str">
        <f aca="false">IF($A855="","",ROUND(N(C855)*N(D855),2))</f>
        <v/>
      </c>
      <c r="F855" s="8" t="str">
        <f aca="false">IF($A855="","",IF(COUNTIF(Invoices!$A$6:$A$505,$A855)=0,"Invoice not registered",""))</f>
        <v/>
      </c>
      <c r="G855" s="8" t="str">
        <f aca="false">IF($A855="","",$A855&amp;"|"&amp;COUNTIF($A$6:$A855,$A855))</f>
        <v/>
      </c>
    </row>
    <row r="856" customFormat="false" ht="15" hidden="false" customHeight="false" outlineLevel="0" collapsed="false">
      <c r="A856" s="7"/>
      <c r="B856" s="7"/>
      <c r="C856" s="7"/>
      <c r="D856" s="42"/>
      <c r="E856" s="38" t="str">
        <f aca="false">IF($A856="","",ROUND(N(C856)*N(D856),2))</f>
        <v/>
      </c>
      <c r="F856" s="8" t="str">
        <f aca="false">IF($A856="","",IF(COUNTIF(Invoices!$A$6:$A$505,$A856)=0,"Invoice not registered",""))</f>
        <v/>
      </c>
      <c r="G856" s="8" t="str">
        <f aca="false">IF($A856="","",$A856&amp;"|"&amp;COUNTIF($A$6:$A856,$A856))</f>
        <v/>
      </c>
    </row>
    <row r="857" customFormat="false" ht="15" hidden="false" customHeight="false" outlineLevel="0" collapsed="false">
      <c r="A857" s="7"/>
      <c r="B857" s="7"/>
      <c r="C857" s="7"/>
      <c r="D857" s="42"/>
      <c r="E857" s="38" t="str">
        <f aca="false">IF($A857="","",ROUND(N(C857)*N(D857),2))</f>
        <v/>
      </c>
      <c r="F857" s="8" t="str">
        <f aca="false">IF($A857="","",IF(COUNTIF(Invoices!$A$6:$A$505,$A857)=0,"Invoice not registered",""))</f>
        <v/>
      </c>
      <c r="G857" s="8" t="str">
        <f aca="false">IF($A857="","",$A857&amp;"|"&amp;COUNTIF($A$6:$A857,$A857))</f>
        <v/>
      </c>
    </row>
    <row r="858" customFormat="false" ht="15" hidden="false" customHeight="false" outlineLevel="0" collapsed="false">
      <c r="A858" s="7"/>
      <c r="B858" s="7"/>
      <c r="C858" s="7"/>
      <c r="D858" s="42"/>
      <c r="E858" s="38" t="str">
        <f aca="false">IF($A858="","",ROUND(N(C858)*N(D858),2))</f>
        <v/>
      </c>
      <c r="F858" s="8" t="str">
        <f aca="false">IF($A858="","",IF(COUNTIF(Invoices!$A$6:$A$505,$A858)=0,"Invoice not registered",""))</f>
        <v/>
      </c>
      <c r="G858" s="8" t="str">
        <f aca="false">IF($A858="","",$A858&amp;"|"&amp;COUNTIF($A$6:$A858,$A858))</f>
        <v/>
      </c>
    </row>
    <row r="859" customFormat="false" ht="15" hidden="false" customHeight="false" outlineLevel="0" collapsed="false">
      <c r="A859" s="7"/>
      <c r="B859" s="7"/>
      <c r="C859" s="7"/>
      <c r="D859" s="42"/>
      <c r="E859" s="38" t="str">
        <f aca="false">IF($A859="","",ROUND(N(C859)*N(D859),2))</f>
        <v/>
      </c>
      <c r="F859" s="8" t="str">
        <f aca="false">IF($A859="","",IF(COUNTIF(Invoices!$A$6:$A$505,$A859)=0,"Invoice not registered",""))</f>
        <v/>
      </c>
      <c r="G859" s="8" t="str">
        <f aca="false">IF($A859="","",$A859&amp;"|"&amp;COUNTIF($A$6:$A859,$A859))</f>
        <v/>
      </c>
    </row>
    <row r="860" customFormat="false" ht="15" hidden="false" customHeight="false" outlineLevel="0" collapsed="false">
      <c r="A860" s="7"/>
      <c r="B860" s="7"/>
      <c r="C860" s="7"/>
      <c r="D860" s="42"/>
      <c r="E860" s="38" t="str">
        <f aca="false">IF($A860="","",ROUND(N(C860)*N(D860),2))</f>
        <v/>
      </c>
      <c r="F860" s="8" t="str">
        <f aca="false">IF($A860="","",IF(COUNTIF(Invoices!$A$6:$A$505,$A860)=0,"Invoice not registered",""))</f>
        <v/>
      </c>
      <c r="G860" s="8" t="str">
        <f aca="false">IF($A860="","",$A860&amp;"|"&amp;COUNTIF($A$6:$A860,$A860))</f>
        <v/>
      </c>
    </row>
    <row r="861" customFormat="false" ht="15" hidden="false" customHeight="false" outlineLevel="0" collapsed="false">
      <c r="A861" s="7"/>
      <c r="B861" s="7"/>
      <c r="C861" s="7"/>
      <c r="D861" s="42"/>
      <c r="E861" s="38" t="str">
        <f aca="false">IF($A861="","",ROUND(N(C861)*N(D861),2))</f>
        <v/>
      </c>
      <c r="F861" s="8" t="str">
        <f aca="false">IF($A861="","",IF(COUNTIF(Invoices!$A$6:$A$505,$A861)=0,"Invoice not registered",""))</f>
        <v/>
      </c>
      <c r="G861" s="8" t="str">
        <f aca="false">IF($A861="","",$A861&amp;"|"&amp;COUNTIF($A$6:$A861,$A861))</f>
        <v/>
      </c>
    </row>
    <row r="862" customFormat="false" ht="15" hidden="false" customHeight="false" outlineLevel="0" collapsed="false">
      <c r="A862" s="7"/>
      <c r="B862" s="7"/>
      <c r="C862" s="7"/>
      <c r="D862" s="42"/>
      <c r="E862" s="38" t="str">
        <f aca="false">IF($A862="","",ROUND(N(C862)*N(D862),2))</f>
        <v/>
      </c>
      <c r="F862" s="8" t="str">
        <f aca="false">IF($A862="","",IF(COUNTIF(Invoices!$A$6:$A$505,$A862)=0,"Invoice not registered",""))</f>
        <v/>
      </c>
      <c r="G862" s="8" t="str">
        <f aca="false">IF($A862="","",$A862&amp;"|"&amp;COUNTIF($A$6:$A862,$A862))</f>
        <v/>
      </c>
    </row>
    <row r="863" customFormat="false" ht="15" hidden="false" customHeight="false" outlineLevel="0" collapsed="false">
      <c r="A863" s="7"/>
      <c r="B863" s="7"/>
      <c r="C863" s="7"/>
      <c r="D863" s="42"/>
      <c r="E863" s="38" t="str">
        <f aca="false">IF($A863="","",ROUND(N(C863)*N(D863),2))</f>
        <v/>
      </c>
      <c r="F863" s="8" t="str">
        <f aca="false">IF($A863="","",IF(COUNTIF(Invoices!$A$6:$A$505,$A863)=0,"Invoice not registered",""))</f>
        <v/>
      </c>
      <c r="G863" s="8" t="str">
        <f aca="false">IF($A863="","",$A863&amp;"|"&amp;COUNTIF($A$6:$A863,$A863))</f>
        <v/>
      </c>
    </row>
    <row r="864" customFormat="false" ht="15" hidden="false" customHeight="false" outlineLevel="0" collapsed="false">
      <c r="A864" s="7"/>
      <c r="B864" s="7"/>
      <c r="C864" s="7"/>
      <c r="D864" s="42"/>
      <c r="E864" s="38" t="str">
        <f aca="false">IF($A864="","",ROUND(N(C864)*N(D864),2))</f>
        <v/>
      </c>
      <c r="F864" s="8" t="str">
        <f aca="false">IF($A864="","",IF(COUNTIF(Invoices!$A$6:$A$505,$A864)=0,"Invoice not registered",""))</f>
        <v/>
      </c>
      <c r="G864" s="8" t="str">
        <f aca="false">IF($A864="","",$A864&amp;"|"&amp;COUNTIF($A$6:$A864,$A864))</f>
        <v/>
      </c>
    </row>
    <row r="865" customFormat="false" ht="15" hidden="false" customHeight="false" outlineLevel="0" collapsed="false">
      <c r="A865" s="7"/>
      <c r="B865" s="7"/>
      <c r="C865" s="7"/>
      <c r="D865" s="42"/>
      <c r="E865" s="38" t="str">
        <f aca="false">IF($A865="","",ROUND(N(C865)*N(D865),2))</f>
        <v/>
      </c>
      <c r="F865" s="8" t="str">
        <f aca="false">IF($A865="","",IF(COUNTIF(Invoices!$A$6:$A$505,$A865)=0,"Invoice not registered",""))</f>
        <v/>
      </c>
      <c r="G865" s="8" t="str">
        <f aca="false">IF($A865="","",$A865&amp;"|"&amp;COUNTIF($A$6:$A865,$A865))</f>
        <v/>
      </c>
    </row>
    <row r="866" customFormat="false" ht="15" hidden="false" customHeight="false" outlineLevel="0" collapsed="false">
      <c r="A866" s="7"/>
      <c r="B866" s="7"/>
      <c r="C866" s="7"/>
      <c r="D866" s="42"/>
      <c r="E866" s="38" t="str">
        <f aca="false">IF($A866="","",ROUND(N(C866)*N(D866),2))</f>
        <v/>
      </c>
      <c r="F866" s="8" t="str">
        <f aca="false">IF($A866="","",IF(COUNTIF(Invoices!$A$6:$A$505,$A866)=0,"Invoice not registered",""))</f>
        <v/>
      </c>
      <c r="G866" s="8" t="str">
        <f aca="false">IF($A866="","",$A866&amp;"|"&amp;COUNTIF($A$6:$A866,$A866))</f>
        <v/>
      </c>
    </row>
    <row r="867" customFormat="false" ht="15" hidden="false" customHeight="false" outlineLevel="0" collapsed="false">
      <c r="A867" s="7"/>
      <c r="B867" s="7"/>
      <c r="C867" s="7"/>
      <c r="D867" s="42"/>
      <c r="E867" s="38" t="str">
        <f aca="false">IF($A867="","",ROUND(N(C867)*N(D867),2))</f>
        <v/>
      </c>
      <c r="F867" s="8" t="str">
        <f aca="false">IF($A867="","",IF(COUNTIF(Invoices!$A$6:$A$505,$A867)=0,"Invoice not registered",""))</f>
        <v/>
      </c>
      <c r="G867" s="8" t="str">
        <f aca="false">IF($A867="","",$A867&amp;"|"&amp;COUNTIF($A$6:$A867,$A867))</f>
        <v/>
      </c>
    </row>
    <row r="868" customFormat="false" ht="15" hidden="false" customHeight="false" outlineLevel="0" collapsed="false">
      <c r="A868" s="7"/>
      <c r="B868" s="7"/>
      <c r="C868" s="7"/>
      <c r="D868" s="42"/>
      <c r="E868" s="38" t="str">
        <f aca="false">IF($A868="","",ROUND(N(C868)*N(D868),2))</f>
        <v/>
      </c>
      <c r="F868" s="8" t="str">
        <f aca="false">IF($A868="","",IF(COUNTIF(Invoices!$A$6:$A$505,$A868)=0,"Invoice not registered",""))</f>
        <v/>
      </c>
      <c r="G868" s="8" t="str">
        <f aca="false">IF($A868="","",$A868&amp;"|"&amp;COUNTIF($A$6:$A868,$A868))</f>
        <v/>
      </c>
    </row>
    <row r="869" customFormat="false" ht="15" hidden="false" customHeight="false" outlineLevel="0" collapsed="false">
      <c r="A869" s="7"/>
      <c r="B869" s="7"/>
      <c r="C869" s="7"/>
      <c r="D869" s="42"/>
      <c r="E869" s="38" t="str">
        <f aca="false">IF($A869="","",ROUND(N(C869)*N(D869),2))</f>
        <v/>
      </c>
      <c r="F869" s="8" t="str">
        <f aca="false">IF($A869="","",IF(COUNTIF(Invoices!$A$6:$A$505,$A869)=0,"Invoice not registered",""))</f>
        <v/>
      </c>
      <c r="G869" s="8" t="str">
        <f aca="false">IF($A869="","",$A869&amp;"|"&amp;COUNTIF($A$6:$A869,$A869))</f>
        <v/>
      </c>
    </row>
    <row r="870" customFormat="false" ht="15" hidden="false" customHeight="false" outlineLevel="0" collapsed="false">
      <c r="A870" s="7"/>
      <c r="B870" s="7"/>
      <c r="C870" s="7"/>
      <c r="D870" s="42"/>
      <c r="E870" s="38" t="str">
        <f aca="false">IF($A870="","",ROUND(N(C870)*N(D870),2))</f>
        <v/>
      </c>
      <c r="F870" s="8" t="str">
        <f aca="false">IF($A870="","",IF(COUNTIF(Invoices!$A$6:$A$505,$A870)=0,"Invoice not registered",""))</f>
        <v/>
      </c>
      <c r="G870" s="8" t="str">
        <f aca="false">IF($A870="","",$A870&amp;"|"&amp;COUNTIF($A$6:$A870,$A870))</f>
        <v/>
      </c>
    </row>
    <row r="871" customFormat="false" ht="15" hidden="false" customHeight="false" outlineLevel="0" collapsed="false">
      <c r="A871" s="7"/>
      <c r="B871" s="7"/>
      <c r="C871" s="7"/>
      <c r="D871" s="42"/>
      <c r="E871" s="38" t="str">
        <f aca="false">IF($A871="","",ROUND(N(C871)*N(D871),2))</f>
        <v/>
      </c>
      <c r="F871" s="8" t="str">
        <f aca="false">IF($A871="","",IF(COUNTIF(Invoices!$A$6:$A$505,$A871)=0,"Invoice not registered",""))</f>
        <v/>
      </c>
      <c r="G871" s="8" t="str">
        <f aca="false">IF($A871="","",$A871&amp;"|"&amp;COUNTIF($A$6:$A871,$A871))</f>
        <v/>
      </c>
    </row>
    <row r="872" customFormat="false" ht="15" hidden="false" customHeight="false" outlineLevel="0" collapsed="false">
      <c r="A872" s="7"/>
      <c r="B872" s="7"/>
      <c r="C872" s="7"/>
      <c r="D872" s="42"/>
      <c r="E872" s="38" t="str">
        <f aca="false">IF($A872="","",ROUND(N(C872)*N(D872),2))</f>
        <v/>
      </c>
      <c r="F872" s="8" t="str">
        <f aca="false">IF($A872="","",IF(COUNTIF(Invoices!$A$6:$A$505,$A872)=0,"Invoice not registered",""))</f>
        <v/>
      </c>
      <c r="G872" s="8" t="str">
        <f aca="false">IF($A872="","",$A872&amp;"|"&amp;COUNTIF($A$6:$A872,$A872))</f>
        <v/>
      </c>
    </row>
    <row r="873" customFormat="false" ht="15" hidden="false" customHeight="false" outlineLevel="0" collapsed="false">
      <c r="A873" s="7"/>
      <c r="B873" s="7"/>
      <c r="C873" s="7"/>
      <c r="D873" s="42"/>
      <c r="E873" s="38" t="str">
        <f aca="false">IF($A873="","",ROUND(N(C873)*N(D873),2))</f>
        <v/>
      </c>
      <c r="F873" s="8" t="str">
        <f aca="false">IF($A873="","",IF(COUNTIF(Invoices!$A$6:$A$505,$A873)=0,"Invoice not registered",""))</f>
        <v/>
      </c>
      <c r="G873" s="8" t="str">
        <f aca="false">IF($A873="","",$A873&amp;"|"&amp;COUNTIF($A$6:$A873,$A873))</f>
        <v/>
      </c>
    </row>
    <row r="874" customFormat="false" ht="15" hidden="false" customHeight="false" outlineLevel="0" collapsed="false">
      <c r="A874" s="7"/>
      <c r="B874" s="7"/>
      <c r="C874" s="7"/>
      <c r="D874" s="42"/>
      <c r="E874" s="38" t="str">
        <f aca="false">IF($A874="","",ROUND(N(C874)*N(D874),2))</f>
        <v/>
      </c>
      <c r="F874" s="8" t="str">
        <f aca="false">IF($A874="","",IF(COUNTIF(Invoices!$A$6:$A$505,$A874)=0,"Invoice not registered",""))</f>
        <v/>
      </c>
      <c r="G874" s="8" t="str">
        <f aca="false">IF($A874="","",$A874&amp;"|"&amp;COUNTIF($A$6:$A874,$A874))</f>
        <v/>
      </c>
    </row>
    <row r="875" customFormat="false" ht="15" hidden="false" customHeight="false" outlineLevel="0" collapsed="false">
      <c r="A875" s="7"/>
      <c r="B875" s="7"/>
      <c r="C875" s="7"/>
      <c r="D875" s="42"/>
      <c r="E875" s="38" t="str">
        <f aca="false">IF($A875="","",ROUND(N(C875)*N(D875),2))</f>
        <v/>
      </c>
      <c r="F875" s="8" t="str">
        <f aca="false">IF($A875="","",IF(COUNTIF(Invoices!$A$6:$A$505,$A875)=0,"Invoice not registered",""))</f>
        <v/>
      </c>
      <c r="G875" s="8" t="str">
        <f aca="false">IF($A875="","",$A875&amp;"|"&amp;COUNTIF($A$6:$A875,$A875))</f>
        <v/>
      </c>
    </row>
    <row r="876" customFormat="false" ht="15" hidden="false" customHeight="false" outlineLevel="0" collapsed="false">
      <c r="A876" s="7"/>
      <c r="B876" s="7"/>
      <c r="C876" s="7"/>
      <c r="D876" s="42"/>
      <c r="E876" s="38" t="str">
        <f aca="false">IF($A876="","",ROUND(N(C876)*N(D876),2))</f>
        <v/>
      </c>
      <c r="F876" s="8" t="str">
        <f aca="false">IF($A876="","",IF(COUNTIF(Invoices!$A$6:$A$505,$A876)=0,"Invoice not registered",""))</f>
        <v/>
      </c>
      <c r="G876" s="8" t="str">
        <f aca="false">IF($A876="","",$A876&amp;"|"&amp;COUNTIF($A$6:$A876,$A876))</f>
        <v/>
      </c>
    </row>
    <row r="877" customFormat="false" ht="15" hidden="false" customHeight="false" outlineLevel="0" collapsed="false">
      <c r="A877" s="7"/>
      <c r="B877" s="7"/>
      <c r="C877" s="7"/>
      <c r="D877" s="42"/>
      <c r="E877" s="38" t="str">
        <f aca="false">IF($A877="","",ROUND(N(C877)*N(D877),2))</f>
        <v/>
      </c>
      <c r="F877" s="8" t="str">
        <f aca="false">IF($A877="","",IF(COUNTIF(Invoices!$A$6:$A$505,$A877)=0,"Invoice not registered",""))</f>
        <v/>
      </c>
      <c r="G877" s="8" t="str">
        <f aca="false">IF($A877="","",$A877&amp;"|"&amp;COUNTIF($A$6:$A877,$A877))</f>
        <v/>
      </c>
    </row>
    <row r="878" customFormat="false" ht="15" hidden="false" customHeight="false" outlineLevel="0" collapsed="false">
      <c r="A878" s="7"/>
      <c r="B878" s="7"/>
      <c r="C878" s="7"/>
      <c r="D878" s="42"/>
      <c r="E878" s="38" t="str">
        <f aca="false">IF($A878="","",ROUND(N(C878)*N(D878),2))</f>
        <v/>
      </c>
      <c r="F878" s="8" t="str">
        <f aca="false">IF($A878="","",IF(COUNTIF(Invoices!$A$6:$A$505,$A878)=0,"Invoice not registered",""))</f>
        <v/>
      </c>
      <c r="G878" s="8" t="str">
        <f aca="false">IF($A878="","",$A878&amp;"|"&amp;COUNTIF($A$6:$A878,$A878))</f>
        <v/>
      </c>
    </row>
    <row r="879" customFormat="false" ht="15" hidden="false" customHeight="false" outlineLevel="0" collapsed="false">
      <c r="A879" s="7"/>
      <c r="B879" s="7"/>
      <c r="C879" s="7"/>
      <c r="D879" s="42"/>
      <c r="E879" s="38" t="str">
        <f aca="false">IF($A879="","",ROUND(N(C879)*N(D879),2))</f>
        <v/>
      </c>
      <c r="F879" s="8" t="str">
        <f aca="false">IF($A879="","",IF(COUNTIF(Invoices!$A$6:$A$505,$A879)=0,"Invoice not registered",""))</f>
        <v/>
      </c>
      <c r="G879" s="8" t="str">
        <f aca="false">IF($A879="","",$A879&amp;"|"&amp;COUNTIF($A$6:$A879,$A879))</f>
        <v/>
      </c>
    </row>
    <row r="880" customFormat="false" ht="15" hidden="false" customHeight="false" outlineLevel="0" collapsed="false">
      <c r="A880" s="7"/>
      <c r="B880" s="7"/>
      <c r="C880" s="7"/>
      <c r="D880" s="42"/>
      <c r="E880" s="38" t="str">
        <f aca="false">IF($A880="","",ROUND(N(C880)*N(D880),2))</f>
        <v/>
      </c>
      <c r="F880" s="8" t="str">
        <f aca="false">IF($A880="","",IF(COUNTIF(Invoices!$A$6:$A$505,$A880)=0,"Invoice not registered",""))</f>
        <v/>
      </c>
      <c r="G880" s="8" t="str">
        <f aca="false">IF($A880="","",$A880&amp;"|"&amp;COUNTIF($A$6:$A880,$A880))</f>
        <v/>
      </c>
    </row>
    <row r="881" customFormat="false" ht="15" hidden="false" customHeight="false" outlineLevel="0" collapsed="false">
      <c r="A881" s="7"/>
      <c r="B881" s="7"/>
      <c r="C881" s="7"/>
      <c r="D881" s="42"/>
      <c r="E881" s="38" t="str">
        <f aca="false">IF($A881="","",ROUND(N(C881)*N(D881),2))</f>
        <v/>
      </c>
      <c r="F881" s="8" t="str">
        <f aca="false">IF($A881="","",IF(COUNTIF(Invoices!$A$6:$A$505,$A881)=0,"Invoice not registered",""))</f>
        <v/>
      </c>
      <c r="G881" s="8" t="str">
        <f aca="false">IF($A881="","",$A881&amp;"|"&amp;COUNTIF($A$6:$A881,$A881))</f>
        <v/>
      </c>
    </row>
    <row r="882" customFormat="false" ht="15" hidden="false" customHeight="false" outlineLevel="0" collapsed="false">
      <c r="A882" s="7"/>
      <c r="B882" s="7"/>
      <c r="C882" s="7"/>
      <c r="D882" s="42"/>
      <c r="E882" s="38" t="str">
        <f aca="false">IF($A882="","",ROUND(N(C882)*N(D882),2))</f>
        <v/>
      </c>
      <c r="F882" s="8" t="str">
        <f aca="false">IF($A882="","",IF(COUNTIF(Invoices!$A$6:$A$505,$A882)=0,"Invoice not registered",""))</f>
        <v/>
      </c>
      <c r="G882" s="8" t="str">
        <f aca="false">IF($A882="","",$A882&amp;"|"&amp;COUNTIF($A$6:$A882,$A882))</f>
        <v/>
      </c>
    </row>
    <row r="883" customFormat="false" ht="15" hidden="false" customHeight="false" outlineLevel="0" collapsed="false">
      <c r="A883" s="7"/>
      <c r="B883" s="7"/>
      <c r="C883" s="7"/>
      <c r="D883" s="42"/>
      <c r="E883" s="38" t="str">
        <f aca="false">IF($A883="","",ROUND(N(C883)*N(D883),2))</f>
        <v/>
      </c>
      <c r="F883" s="8" t="str">
        <f aca="false">IF($A883="","",IF(COUNTIF(Invoices!$A$6:$A$505,$A883)=0,"Invoice not registered",""))</f>
        <v/>
      </c>
      <c r="G883" s="8" t="str">
        <f aca="false">IF($A883="","",$A883&amp;"|"&amp;COUNTIF($A$6:$A883,$A883))</f>
        <v/>
      </c>
    </row>
    <row r="884" customFormat="false" ht="15" hidden="false" customHeight="false" outlineLevel="0" collapsed="false">
      <c r="A884" s="7"/>
      <c r="B884" s="7"/>
      <c r="C884" s="7"/>
      <c r="D884" s="42"/>
      <c r="E884" s="38" t="str">
        <f aca="false">IF($A884="","",ROUND(N(C884)*N(D884),2))</f>
        <v/>
      </c>
      <c r="F884" s="8" t="str">
        <f aca="false">IF($A884="","",IF(COUNTIF(Invoices!$A$6:$A$505,$A884)=0,"Invoice not registered",""))</f>
        <v/>
      </c>
      <c r="G884" s="8" t="str">
        <f aca="false">IF($A884="","",$A884&amp;"|"&amp;COUNTIF($A$6:$A884,$A884))</f>
        <v/>
      </c>
    </row>
    <row r="885" customFormat="false" ht="15" hidden="false" customHeight="false" outlineLevel="0" collapsed="false">
      <c r="A885" s="7"/>
      <c r="B885" s="7"/>
      <c r="C885" s="7"/>
      <c r="D885" s="42"/>
      <c r="E885" s="38" t="str">
        <f aca="false">IF($A885="","",ROUND(N(C885)*N(D885),2))</f>
        <v/>
      </c>
      <c r="F885" s="8" t="str">
        <f aca="false">IF($A885="","",IF(COUNTIF(Invoices!$A$6:$A$505,$A885)=0,"Invoice not registered",""))</f>
        <v/>
      </c>
      <c r="G885" s="8" t="str">
        <f aca="false">IF($A885="","",$A885&amp;"|"&amp;COUNTIF($A$6:$A885,$A885))</f>
        <v/>
      </c>
    </row>
    <row r="886" customFormat="false" ht="15" hidden="false" customHeight="false" outlineLevel="0" collapsed="false">
      <c r="A886" s="7"/>
      <c r="B886" s="7"/>
      <c r="C886" s="7"/>
      <c r="D886" s="42"/>
      <c r="E886" s="38" t="str">
        <f aca="false">IF($A886="","",ROUND(N(C886)*N(D886),2))</f>
        <v/>
      </c>
      <c r="F886" s="8" t="str">
        <f aca="false">IF($A886="","",IF(COUNTIF(Invoices!$A$6:$A$505,$A886)=0,"Invoice not registered",""))</f>
        <v/>
      </c>
      <c r="G886" s="8" t="str">
        <f aca="false">IF($A886="","",$A886&amp;"|"&amp;COUNTIF($A$6:$A886,$A886))</f>
        <v/>
      </c>
    </row>
    <row r="887" customFormat="false" ht="15" hidden="false" customHeight="false" outlineLevel="0" collapsed="false">
      <c r="A887" s="7"/>
      <c r="B887" s="7"/>
      <c r="C887" s="7"/>
      <c r="D887" s="42"/>
      <c r="E887" s="38" t="str">
        <f aca="false">IF($A887="","",ROUND(N(C887)*N(D887),2))</f>
        <v/>
      </c>
      <c r="F887" s="8" t="str">
        <f aca="false">IF($A887="","",IF(COUNTIF(Invoices!$A$6:$A$505,$A887)=0,"Invoice not registered",""))</f>
        <v/>
      </c>
      <c r="G887" s="8" t="str">
        <f aca="false">IF($A887="","",$A887&amp;"|"&amp;COUNTIF($A$6:$A887,$A887))</f>
        <v/>
      </c>
    </row>
    <row r="888" customFormat="false" ht="15" hidden="false" customHeight="false" outlineLevel="0" collapsed="false">
      <c r="A888" s="7"/>
      <c r="B888" s="7"/>
      <c r="C888" s="7"/>
      <c r="D888" s="42"/>
      <c r="E888" s="38" t="str">
        <f aca="false">IF($A888="","",ROUND(N(C888)*N(D888),2))</f>
        <v/>
      </c>
      <c r="F888" s="8" t="str">
        <f aca="false">IF($A888="","",IF(COUNTIF(Invoices!$A$6:$A$505,$A888)=0,"Invoice not registered",""))</f>
        <v/>
      </c>
      <c r="G888" s="8" t="str">
        <f aca="false">IF($A888="","",$A888&amp;"|"&amp;COUNTIF($A$6:$A888,$A888))</f>
        <v/>
      </c>
    </row>
    <row r="889" customFormat="false" ht="15" hidden="false" customHeight="false" outlineLevel="0" collapsed="false">
      <c r="A889" s="7"/>
      <c r="B889" s="7"/>
      <c r="C889" s="7"/>
      <c r="D889" s="42"/>
      <c r="E889" s="38" t="str">
        <f aca="false">IF($A889="","",ROUND(N(C889)*N(D889),2))</f>
        <v/>
      </c>
      <c r="F889" s="8" t="str">
        <f aca="false">IF($A889="","",IF(COUNTIF(Invoices!$A$6:$A$505,$A889)=0,"Invoice not registered",""))</f>
        <v/>
      </c>
      <c r="G889" s="8" t="str">
        <f aca="false">IF($A889="","",$A889&amp;"|"&amp;COUNTIF($A$6:$A889,$A889))</f>
        <v/>
      </c>
    </row>
    <row r="890" customFormat="false" ht="15" hidden="false" customHeight="false" outlineLevel="0" collapsed="false">
      <c r="A890" s="7"/>
      <c r="B890" s="7"/>
      <c r="C890" s="7"/>
      <c r="D890" s="42"/>
      <c r="E890" s="38" t="str">
        <f aca="false">IF($A890="","",ROUND(N(C890)*N(D890),2))</f>
        <v/>
      </c>
      <c r="F890" s="8" t="str">
        <f aca="false">IF($A890="","",IF(COUNTIF(Invoices!$A$6:$A$505,$A890)=0,"Invoice not registered",""))</f>
        <v/>
      </c>
      <c r="G890" s="8" t="str">
        <f aca="false">IF($A890="","",$A890&amp;"|"&amp;COUNTIF($A$6:$A890,$A890))</f>
        <v/>
      </c>
    </row>
    <row r="891" customFormat="false" ht="15" hidden="false" customHeight="false" outlineLevel="0" collapsed="false">
      <c r="A891" s="7"/>
      <c r="B891" s="7"/>
      <c r="C891" s="7"/>
      <c r="D891" s="42"/>
      <c r="E891" s="38" t="str">
        <f aca="false">IF($A891="","",ROUND(N(C891)*N(D891),2))</f>
        <v/>
      </c>
      <c r="F891" s="8" t="str">
        <f aca="false">IF($A891="","",IF(COUNTIF(Invoices!$A$6:$A$505,$A891)=0,"Invoice not registered",""))</f>
        <v/>
      </c>
      <c r="G891" s="8" t="str">
        <f aca="false">IF($A891="","",$A891&amp;"|"&amp;COUNTIF($A$6:$A891,$A891))</f>
        <v/>
      </c>
    </row>
    <row r="892" customFormat="false" ht="15" hidden="false" customHeight="false" outlineLevel="0" collapsed="false">
      <c r="A892" s="7"/>
      <c r="B892" s="7"/>
      <c r="C892" s="7"/>
      <c r="D892" s="42"/>
      <c r="E892" s="38" t="str">
        <f aca="false">IF($A892="","",ROUND(N(C892)*N(D892),2))</f>
        <v/>
      </c>
      <c r="F892" s="8" t="str">
        <f aca="false">IF($A892="","",IF(COUNTIF(Invoices!$A$6:$A$505,$A892)=0,"Invoice not registered",""))</f>
        <v/>
      </c>
      <c r="G892" s="8" t="str">
        <f aca="false">IF($A892="","",$A892&amp;"|"&amp;COUNTIF($A$6:$A892,$A892))</f>
        <v/>
      </c>
    </row>
    <row r="893" customFormat="false" ht="15" hidden="false" customHeight="false" outlineLevel="0" collapsed="false">
      <c r="A893" s="7"/>
      <c r="B893" s="7"/>
      <c r="C893" s="7"/>
      <c r="D893" s="42"/>
      <c r="E893" s="38" t="str">
        <f aca="false">IF($A893="","",ROUND(N(C893)*N(D893),2))</f>
        <v/>
      </c>
      <c r="F893" s="8" t="str">
        <f aca="false">IF($A893="","",IF(COUNTIF(Invoices!$A$6:$A$505,$A893)=0,"Invoice not registered",""))</f>
        <v/>
      </c>
      <c r="G893" s="8" t="str">
        <f aca="false">IF($A893="","",$A893&amp;"|"&amp;COUNTIF($A$6:$A893,$A893))</f>
        <v/>
      </c>
    </row>
    <row r="894" customFormat="false" ht="15" hidden="false" customHeight="false" outlineLevel="0" collapsed="false">
      <c r="A894" s="7"/>
      <c r="B894" s="7"/>
      <c r="C894" s="7"/>
      <c r="D894" s="42"/>
      <c r="E894" s="38" t="str">
        <f aca="false">IF($A894="","",ROUND(N(C894)*N(D894),2))</f>
        <v/>
      </c>
      <c r="F894" s="8" t="str">
        <f aca="false">IF($A894="","",IF(COUNTIF(Invoices!$A$6:$A$505,$A894)=0,"Invoice not registered",""))</f>
        <v/>
      </c>
      <c r="G894" s="8" t="str">
        <f aca="false">IF($A894="","",$A894&amp;"|"&amp;COUNTIF($A$6:$A894,$A894))</f>
        <v/>
      </c>
    </row>
    <row r="895" customFormat="false" ht="15" hidden="false" customHeight="false" outlineLevel="0" collapsed="false">
      <c r="A895" s="7"/>
      <c r="B895" s="7"/>
      <c r="C895" s="7"/>
      <c r="D895" s="42"/>
      <c r="E895" s="38" t="str">
        <f aca="false">IF($A895="","",ROUND(N(C895)*N(D895),2))</f>
        <v/>
      </c>
      <c r="F895" s="8" t="str">
        <f aca="false">IF($A895="","",IF(COUNTIF(Invoices!$A$6:$A$505,$A895)=0,"Invoice not registered",""))</f>
        <v/>
      </c>
      <c r="G895" s="8" t="str">
        <f aca="false">IF($A895="","",$A895&amp;"|"&amp;COUNTIF($A$6:$A895,$A895))</f>
        <v/>
      </c>
    </row>
    <row r="896" customFormat="false" ht="15" hidden="false" customHeight="false" outlineLevel="0" collapsed="false">
      <c r="A896" s="7"/>
      <c r="B896" s="7"/>
      <c r="C896" s="7"/>
      <c r="D896" s="42"/>
      <c r="E896" s="38" t="str">
        <f aca="false">IF($A896="","",ROUND(N(C896)*N(D896),2))</f>
        <v/>
      </c>
      <c r="F896" s="8" t="str">
        <f aca="false">IF($A896="","",IF(COUNTIF(Invoices!$A$6:$A$505,$A896)=0,"Invoice not registered",""))</f>
        <v/>
      </c>
      <c r="G896" s="8" t="str">
        <f aca="false">IF($A896="","",$A896&amp;"|"&amp;COUNTIF($A$6:$A896,$A896))</f>
        <v/>
      </c>
    </row>
    <row r="897" customFormat="false" ht="15" hidden="false" customHeight="false" outlineLevel="0" collapsed="false">
      <c r="A897" s="7"/>
      <c r="B897" s="7"/>
      <c r="C897" s="7"/>
      <c r="D897" s="42"/>
      <c r="E897" s="38" t="str">
        <f aca="false">IF($A897="","",ROUND(N(C897)*N(D897),2))</f>
        <v/>
      </c>
      <c r="F897" s="8" t="str">
        <f aca="false">IF($A897="","",IF(COUNTIF(Invoices!$A$6:$A$505,$A897)=0,"Invoice not registered",""))</f>
        <v/>
      </c>
      <c r="G897" s="8" t="str">
        <f aca="false">IF($A897="","",$A897&amp;"|"&amp;COUNTIF($A$6:$A897,$A897))</f>
        <v/>
      </c>
    </row>
    <row r="898" customFormat="false" ht="15" hidden="false" customHeight="false" outlineLevel="0" collapsed="false">
      <c r="A898" s="7"/>
      <c r="B898" s="7"/>
      <c r="C898" s="7"/>
      <c r="D898" s="42"/>
      <c r="E898" s="38" t="str">
        <f aca="false">IF($A898="","",ROUND(N(C898)*N(D898),2))</f>
        <v/>
      </c>
      <c r="F898" s="8" t="str">
        <f aca="false">IF($A898="","",IF(COUNTIF(Invoices!$A$6:$A$505,$A898)=0,"Invoice not registered",""))</f>
        <v/>
      </c>
      <c r="G898" s="8" t="str">
        <f aca="false">IF($A898="","",$A898&amp;"|"&amp;COUNTIF($A$6:$A898,$A898))</f>
        <v/>
      </c>
    </row>
    <row r="899" customFormat="false" ht="15" hidden="false" customHeight="false" outlineLevel="0" collapsed="false">
      <c r="A899" s="7"/>
      <c r="B899" s="7"/>
      <c r="C899" s="7"/>
      <c r="D899" s="42"/>
      <c r="E899" s="38" t="str">
        <f aca="false">IF($A899="","",ROUND(N(C899)*N(D899),2))</f>
        <v/>
      </c>
      <c r="F899" s="8" t="str">
        <f aca="false">IF($A899="","",IF(COUNTIF(Invoices!$A$6:$A$505,$A899)=0,"Invoice not registered",""))</f>
        <v/>
      </c>
      <c r="G899" s="8" t="str">
        <f aca="false">IF($A899="","",$A899&amp;"|"&amp;COUNTIF($A$6:$A899,$A899))</f>
        <v/>
      </c>
    </row>
    <row r="900" customFormat="false" ht="15" hidden="false" customHeight="false" outlineLevel="0" collapsed="false">
      <c r="A900" s="7"/>
      <c r="B900" s="7"/>
      <c r="C900" s="7"/>
      <c r="D900" s="42"/>
      <c r="E900" s="38" t="str">
        <f aca="false">IF($A900="","",ROUND(N(C900)*N(D900),2))</f>
        <v/>
      </c>
      <c r="F900" s="8" t="str">
        <f aca="false">IF($A900="","",IF(COUNTIF(Invoices!$A$6:$A$505,$A900)=0,"Invoice not registered",""))</f>
        <v/>
      </c>
      <c r="G900" s="8" t="str">
        <f aca="false">IF($A900="","",$A900&amp;"|"&amp;COUNTIF($A$6:$A900,$A900))</f>
        <v/>
      </c>
    </row>
    <row r="901" customFormat="false" ht="15" hidden="false" customHeight="false" outlineLevel="0" collapsed="false">
      <c r="A901" s="7"/>
      <c r="B901" s="7"/>
      <c r="C901" s="7"/>
      <c r="D901" s="42"/>
      <c r="E901" s="38" t="str">
        <f aca="false">IF($A901="","",ROUND(N(C901)*N(D901),2))</f>
        <v/>
      </c>
      <c r="F901" s="8" t="str">
        <f aca="false">IF($A901="","",IF(COUNTIF(Invoices!$A$6:$A$505,$A901)=0,"Invoice not registered",""))</f>
        <v/>
      </c>
      <c r="G901" s="8" t="str">
        <f aca="false">IF($A901="","",$A901&amp;"|"&amp;COUNTIF($A$6:$A901,$A901))</f>
        <v/>
      </c>
    </row>
    <row r="902" customFormat="false" ht="15" hidden="false" customHeight="false" outlineLevel="0" collapsed="false">
      <c r="A902" s="7"/>
      <c r="B902" s="7"/>
      <c r="C902" s="7"/>
      <c r="D902" s="42"/>
      <c r="E902" s="38" t="str">
        <f aca="false">IF($A902="","",ROUND(N(C902)*N(D902),2))</f>
        <v/>
      </c>
      <c r="F902" s="8" t="str">
        <f aca="false">IF($A902="","",IF(COUNTIF(Invoices!$A$6:$A$505,$A902)=0,"Invoice not registered",""))</f>
        <v/>
      </c>
      <c r="G902" s="8" t="str">
        <f aca="false">IF($A902="","",$A902&amp;"|"&amp;COUNTIF($A$6:$A902,$A902))</f>
        <v/>
      </c>
    </row>
    <row r="903" customFormat="false" ht="15" hidden="false" customHeight="false" outlineLevel="0" collapsed="false">
      <c r="A903" s="7"/>
      <c r="B903" s="7"/>
      <c r="C903" s="7"/>
      <c r="D903" s="42"/>
      <c r="E903" s="38" t="str">
        <f aca="false">IF($A903="","",ROUND(N(C903)*N(D903),2))</f>
        <v/>
      </c>
      <c r="F903" s="8" t="str">
        <f aca="false">IF($A903="","",IF(COUNTIF(Invoices!$A$6:$A$505,$A903)=0,"Invoice not registered",""))</f>
        <v/>
      </c>
      <c r="G903" s="8" t="str">
        <f aca="false">IF($A903="","",$A903&amp;"|"&amp;COUNTIF($A$6:$A903,$A903))</f>
        <v/>
      </c>
    </row>
    <row r="904" customFormat="false" ht="15" hidden="false" customHeight="false" outlineLevel="0" collapsed="false">
      <c r="A904" s="7"/>
      <c r="B904" s="7"/>
      <c r="C904" s="7"/>
      <c r="D904" s="42"/>
      <c r="E904" s="38" t="str">
        <f aca="false">IF($A904="","",ROUND(N(C904)*N(D904),2))</f>
        <v/>
      </c>
      <c r="F904" s="8" t="str">
        <f aca="false">IF($A904="","",IF(COUNTIF(Invoices!$A$6:$A$505,$A904)=0,"Invoice not registered",""))</f>
        <v/>
      </c>
      <c r="G904" s="8" t="str">
        <f aca="false">IF($A904="","",$A904&amp;"|"&amp;COUNTIF($A$6:$A904,$A904))</f>
        <v/>
      </c>
    </row>
    <row r="905" customFormat="false" ht="15" hidden="false" customHeight="false" outlineLevel="0" collapsed="false">
      <c r="A905" s="7"/>
      <c r="B905" s="7"/>
      <c r="C905" s="7"/>
      <c r="D905" s="42"/>
      <c r="E905" s="38" t="str">
        <f aca="false">IF($A905="","",ROUND(N(C905)*N(D905),2))</f>
        <v/>
      </c>
      <c r="F905" s="8" t="str">
        <f aca="false">IF($A905="","",IF(COUNTIF(Invoices!$A$6:$A$505,$A905)=0,"Invoice not registered",""))</f>
        <v/>
      </c>
      <c r="G905" s="8" t="str">
        <f aca="false">IF($A905="","",$A905&amp;"|"&amp;COUNTIF($A$6:$A905,$A905))</f>
        <v/>
      </c>
    </row>
    <row r="906" customFormat="false" ht="15" hidden="false" customHeight="false" outlineLevel="0" collapsed="false">
      <c r="A906" s="7"/>
      <c r="B906" s="7"/>
      <c r="C906" s="7"/>
      <c r="D906" s="42"/>
      <c r="E906" s="38" t="str">
        <f aca="false">IF($A906="","",ROUND(N(C906)*N(D906),2))</f>
        <v/>
      </c>
      <c r="F906" s="8" t="str">
        <f aca="false">IF($A906="","",IF(COUNTIF(Invoices!$A$6:$A$505,$A906)=0,"Invoice not registered",""))</f>
        <v/>
      </c>
      <c r="G906" s="8" t="str">
        <f aca="false">IF($A906="","",$A906&amp;"|"&amp;COUNTIF($A$6:$A906,$A906))</f>
        <v/>
      </c>
    </row>
    <row r="907" customFormat="false" ht="15" hidden="false" customHeight="false" outlineLevel="0" collapsed="false">
      <c r="A907" s="7"/>
      <c r="B907" s="7"/>
      <c r="C907" s="7"/>
      <c r="D907" s="42"/>
      <c r="E907" s="38" t="str">
        <f aca="false">IF($A907="","",ROUND(N(C907)*N(D907),2))</f>
        <v/>
      </c>
      <c r="F907" s="8" t="str">
        <f aca="false">IF($A907="","",IF(COUNTIF(Invoices!$A$6:$A$505,$A907)=0,"Invoice not registered",""))</f>
        <v/>
      </c>
      <c r="G907" s="8" t="str">
        <f aca="false">IF($A907="","",$A907&amp;"|"&amp;COUNTIF($A$6:$A907,$A907))</f>
        <v/>
      </c>
    </row>
    <row r="908" customFormat="false" ht="15" hidden="false" customHeight="false" outlineLevel="0" collapsed="false">
      <c r="A908" s="7"/>
      <c r="B908" s="7"/>
      <c r="C908" s="7"/>
      <c r="D908" s="42"/>
      <c r="E908" s="38" t="str">
        <f aca="false">IF($A908="","",ROUND(N(C908)*N(D908),2))</f>
        <v/>
      </c>
      <c r="F908" s="8" t="str">
        <f aca="false">IF($A908="","",IF(COUNTIF(Invoices!$A$6:$A$505,$A908)=0,"Invoice not registered",""))</f>
        <v/>
      </c>
      <c r="G908" s="8" t="str">
        <f aca="false">IF($A908="","",$A908&amp;"|"&amp;COUNTIF($A$6:$A908,$A908))</f>
        <v/>
      </c>
    </row>
    <row r="909" customFormat="false" ht="15" hidden="false" customHeight="false" outlineLevel="0" collapsed="false">
      <c r="A909" s="7"/>
      <c r="B909" s="7"/>
      <c r="C909" s="7"/>
      <c r="D909" s="42"/>
      <c r="E909" s="38" t="str">
        <f aca="false">IF($A909="","",ROUND(N(C909)*N(D909),2))</f>
        <v/>
      </c>
      <c r="F909" s="8" t="str">
        <f aca="false">IF($A909="","",IF(COUNTIF(Invoices!$A$6:$A$505,$A909)=0,"Invoice not registered",""))</f>
        <v/>
      </c>
      <c r="G909" s="8" t="str">
        <f aca="false">IF($A909="","",$A909&amp;"|"&amp;COUNTIF($A$6:$A909,$A909))</f>
        <v/>
      </c>
    </row>
    <row r="910" customFormat="false" ht="15" hidden="false" customHeight="false" outlineLevel="0" collapsed="false">
      <c r="A910" s="7"/>
      <c r="B910" s="7"/>
      <c r="C910" s="7"/>
      <c r="D910" s="42"/>
      <c r="E910" s="38" t="str">
        <f aca="false">IF($A910="","",ROUND(N(C910)*N(D910),2))</f>
        <v/>
      </c>
      <c r="F910" s="8" t="str">
        <f aca="false">IF($A910="","",IF(COUNTIF(Invoices!$A$6:$A$505,$A910)=0,"Invoice not registered",""))</f>
        <v/>
      </c>
      <c r="G910" s="8" t="str">
        <f aca="false">IF($A910="","",$A910&amp;"|"&amp;COUNTIF($A$6:$A910,$A910))</f>
        <v/>
      </c>
    </row>
    <row r="911" customFormat="false" ht="15" hidden="false" customHeight="false" outlineLevel="0" collapsed="false">
      <c r="A911" s="7"/>
      <c r="B911" s="7"/>
      <c r="C911" s="7"/>
      <c r="D911" s="42"/>
      <c r="E911" s="38" t="str">
        <f aca="false">IF($A911="","",ROUND(N(C911)*N(D911),2))</f>
        <v/>
      </c>
      <c r="F911" s="8" t="str">
        <f aca="false">IF($A911="","",IF(COUNTIF(Invoices!$A$6:$A$505,$A911)=0,"Invoice not registered",""))</f>
        <v/>
      </c>
      <c r="G911" s="8" t="str">
        <f aca="false">IF($A911="","",$A911&amp;"|"&amp;COUNTIF($A$6:$A911,$A911))</f>
        <v/>
      </c>
    </row>
    <row r="912" customFormat="false" ht="15" hidden="false" customHeight="false" outlineLevel="0" collapsed="false">
      <c r="A912" s="7"/>
      <c r="B912" s="7"/>
      <c r="C912" s="7"/>
      <c r="D912" s="42"/>
      <c r="E912" s="38" t="str">
        <f aca="false">IF($A912="","",ROUND(N(C912)*N(D912),2))</f>
        <v/>
      </c>
      <c r="F912" s="8" t="str">
        <f aca="false">IF($A912="","",IF(COUNTIF(Invoices!$A$6:$A$505,$A912)=0,"Invoice not registered",""))</f>
        <v/>
      </c>
      <c r="G912" s="8" t="str">
        <f aca="false">IF($A912="","",$A912&amp;"|"&amp;COUNTIF($A$6:$A912,$A912))</f>
        <v/>
      </c>
    </row>
    <row r="913" customFormat="false" ht="15" hidden="false" customHeight="false" outlineLevel="0" collapsed="false">
      <c r="A913" s="7"/>
      <c r="B913" s="7"/>
      <c r="C913" s="7"/>
      <c r="D913" s="42"/>
      <c r="E913" s="38" t="str">
        <f aca="false">IF($A913="","",ROUND(N(C913)*N(D913),2))</f>
        <v/>
      </c>
      <c r="F913" s="8" t="str">
        <f aca="false">IF($A913="","",IF(COUNTIF(Invoices!$A$6:$A$505,$A913)=0,"Invoice not registered",""))</f>
        <v/>
      </c>
      <c r="G913" s="8" t="str">
        <f aca="false">IF($A913="","",$A913&amp;"|"&amp;COUNTIF($A$6:$A913,$A913))</f>
        <v/>
      </c>
    </row>
    <row r="914" customFormat="false" ht="15" hidden="false" customHeight="false" outlineLevel="0" collapsed="false">
      <c r="A914" s="7"/>
      <c r="B914" s="7"/>
      <c r="C914" s="7"/>
      <c r="D914" s="42"/>
      <c r="E914" s="38" t="str">
        <f aca="false">IF($A914="","",ROUND(N(C914)*N(D914),2))</f>
        <v/>
      </c>
      <c r="F914" s="8" t="str">
        <f aca="false">IF($A914="","",IF(COUNTIF(Invoices!$A$6:$A$505,$A914)=0,"Invoice not registered",""))</f>
        <v/>
      </c>
      <c r="G914" s="8" t="str">
        <f aca="false">IF($A914="","",$A914&amp;"|"&amp;COUNTIF($A$6:$A914,$A914))</f>
        <v/>
      </c>
    </row>
    <row r="915" customFormat="false" ht="15" hidden="false" customHeight="false" outlineLevel="0" collapsed="false">
      <c r="A915" s="7"/>
      <c r="B915" s="7"/>
      <c r="C915" s="7"/>
      <c r="D915" s="42"/>
      <c r="E915" s="38" t="str">
        <f aca="false">IF($A915="","",ROUND(N(C915)*N(D915),2))</f>
        <v/>
      </c>
      <c r="F915" s="8" t="str">
        <f aca="false">IF($A915="","",IF(COUNTIF(Invoices!$A$6:$A$505,$A915)=0,"Invoice not registered",""))</f>
        <v/>
      </c>
      <c r="G915" s="8" t="str">
        <f aca="false">IF($A915="","",$A915&amp;"|"&amp;COUNTIF($A$6:$A915,$A915))</f>
        <v/>
      </c>
    </row>
    <row r="916" customFormat="false" ht="15" hidden="false" customHeight="false" outlineLevel="0" collapsed="false">
      <c r="A916" s="7"/>
      <c r="B916" s="7"/>
      <c r="C916" s="7"/>
      <c r="D916" s="42"/>
      <c r="E916" s="38" t="str">
        <f aca="false">IF($A916="","",ROUND(N(C916)*N(D916),2))</f>
        <v/>
      </c>
      <c r="F916" s="8" t="str">
        <f aca="false">IF($A916="","",IF(COUNTIF(Invoices!$A$6:$A$505,$A916)=0,"Invoice not registered",""))</f>
        <v/>
      </c>
      <c r="G916" s="8" t="str">
        <f aca="false">IF($A916="","",$A916&amp;"|"&amp;COUNTIF($A$6:$A916,$A916))</f>
        <v/>
      </c>
    </row>
    <row r="917" customFormat="false" ht="15" hidden="false" customHeight="false" outlineLevel="0" collapsed="false">
      <c r="A917" s="7"/>
      <c r="B917" s="7"/>
      <c r="C917" s="7"/>
      <c r="D917" s="42"/>
      <c r="E917" s="38" t="str">
        <f aca="false">IF($A917="","",ROUND(N(C917)*N(D917),2))</f>
        <v/>
      </c>
      <c r="F917" s="8" t="str">
        <f aca="false">IF($A917="","",IF(COUNTIF(Invoices!$A$6:$A$505,$A917)=0,"Invoice not registered",""))</f>
        <v/>
      </c>
      <c r="G917" s="8" t="str">
        <f aca="false">IF($A917="","",$A917&amp;"|"&amp;COUNTIF($A$6:$A917,$A917))</f>
        <v/>
      </c>
    </row>
    <row r="918" customFormat="false" ht="15" hidden="false" customHeight="false" outlineLevel="0" collapsed="false">
      <c r="A918" s="7"/>
      <c r="B918" s="7"/>
      <c r="C918" s="7"/>
      <c r="D918" s="42"/>
      <c r="E918" s="38" t="str">
        <f aca="false">IF($A918="","",ROUND(N(C918)*N(D918),2))</f>
        <v/>
      </c>
      <c r="F918" s="8" t="str">
        <f aca="false">IF($A918="","",IF(COUNTIF(Invoices!$A$6:$A$505,$A918)=0,"Invoice not registered",""))</f>
        <v/>
      </c>
      <c r="G918" s="8" t="str">
        <f aca="false">IF($A918="","",$A918&amp;"|"&amp;COUNTIF($A$6:$A918,$A918))</f>
        <v/>
      </c>
    </row>
    <row r="919" customFormat="false" ht="15" hidden="false" customHeight="false" outlineLevel="0" collapsed="false">
      <c r="A919" s="7"/>
      <c r="B919" s="7"/>
      <c r="C919" s="7"/>
      <c r="D919" s="42"/>
      <c r="E919" s="38" t="str">
        <f aca="false">IF($A919="","",ROUND(N(C919)*N(D919),2))</f>
        <v/>
      </c>
      <c r="F919" s="8" t="str">
        <f aca="false">IF($A919="","",IF(COUNTIF(Invoices!$A$6:$A$505,$A919)=0,"Invoice not registered",""))</f>
        <v/>
      </c>
      <c r="G919" s="8" t="str">
        <f aca="false">IF($A919="","",$A919&amp;"|"&amp;COUNTIF($A$6:$A919,$A919))</f>
        <v/>
      </c>
    </row>
    <row r="920" customFormat="false" ht="15" hidden="false" customHeight="false" outlineLevel="0" collapsed="false">
      <c r="A920" s="7"/>
      <c r="B920" s="7"/>
      <c r="C920" s="7"/>
      <c r="D920" s="42"/>
      <c r="E920" s="38" t="str">
        <f aca="false">IF($A920="","",ROUND(N(C920)*N(D920),2))</f>
        <v/>
      </c>
      <c r="F920" s="8" t="str">
        <f aca="false">IF($A920="","",IF(COUNTIF(Invoices!$A$6:$A$505,$A920)=0,"Invoice not registered",""))</f>
        <v/>
      </c>
      <c r="G920" s="8" t="str">
        <f aca="false">IF($A920="","",$A920&amp;"|"&amp;COUNTIF($A$6:$A920,$A920))</f>
        <v/>
      </c>
    </row>
    <row r="921" customFormat="false" ht="15" hidden="false" customHeight="false" outlineLevel="0" collapsed="false">
      <c r="A921" s="7"/>
      <c r="B921" s="7"/>
      <c r="C921" s="7"/>
      <c r="D921" s="42"/>
      <c r="E921" s="38" t="str">
        <f aca="false">IF($A921="","",ROUND(N(C921)*N(D921),2))</f>
        <v/>
      </c>
      <c r="F921" s="8" t="str">
        <f aca="false">IF($A921="","",IF(COUNTIF(Invoices!$A$6:$A$505,$A921)=0,"Invoice not registered",""))</f>
        <v/>
      </c>
      <c r="G921" s="8" t="str">
        <f aca="false">IF($A921="","",$A921&amp;"|"&amp;COUNTIF($A$6:$A921,$A921))</f>
        <v/>
      </c>
    </row>
    <row r="922" customFormat="false" ht="15" hidden="false" customHeight="false" outlineLevel="0" collapsed="false">
      <c r="A922" s="7"/>
      <c r="B922" s="7"/>
      <c r="C922" s="7"/>
      <c r="D922" s="42"/>
      <c r="E922" s="38" t="str">
        <f aca="false">IF($A922="","",ROUND(N(C922)*N(D922),2))</f>
        <v/>
      </c>
      <c r="F922" s="8" t="str">
        <f aca="false">IF($A922="","",IF(COUNTIF(Invoices!$A$6:$A$505,$A922)=0,"Invoice not registered",""))</f>
        <v/>
      </c>
      <c r="G922" s="8" t="str">
        <f aca="false">IF($A922="","",$A922&amp;"|"&amp;COUNTIF($A$6:$A922,$A922))</f>
        <v/>
      </c>
    </row>
    <row r="923" customFormat="false" ht="15" hidden="false" customHeight="false" outlineLevel="0" collapsed="false">
      <c r="A923" s="7"/>
      <c r="B923" s="7"/>
      <c r="C923" s="7"/>
      <c r="D923" s="42"/>
      <c r="E923" s="38" t="str">
        <f aca="false">IF($A923="","",ROUND(N(C923)*N(D923),2))</f>
        <v/>
      </c>
      <c r="F923" s="8" t="str">
        <f aca="false">IF($A923="","",IF(COUNTIF(Invoices!$A$6:$A$505,$A923)=0,"Invoice not registered",""))</f>
        <v/>
      </c>
      <c r="G923" s="8" t="str">
        <f aca="false">IF($A923="","",$A923&amp;"|"&amp;COUNTIF($A$6:$A923,$A923))</f>
        <v/>
      </c>
    </row>
    <row r="924" customFormat="false" ht="15" hidden="false" customHeight="false" outlineLevel="0" collapsed="false">
      <c r="A924" s="7"/>
      <c r="B924" s="7"/>
      <c r="C924" s="7"/>
      <c r="D924" s="42"/>
      <c r="E924" s="38" t="str">
        <f aca="false">IF($A924="","",ROUND(N(C924)*N(D924),2))</f>
        <v/>
      </c>
      <c r="F924" s="8" t="str">
        <f aca="false">IF($A924="","",IF(COUNTIF(Invoices!$A$6:$A$505,$A924)=0,"Invoice not registered",""))</f>
        <v/>
      </c>
      <c r="G924" s="8" t="str">
        <f aca="false">IF($A924="","",$A924&amp;"|"&amp;COUNTIF($A$6:$A924,$A924))</f>
        <v/>
      </c>
    </row>
    <row r="925" customFormat="false" ht="15" hidden="false" customHeight="false" outlineLevel="0" collapsed="false">
      <c r="A925" s="7"/>
      <c r="B925" s="7"/>
      <c r="C925" s="7"/>
      <c r="D925" s="42"/>
      <c r="E925" s="38" t="str">
        <f aca="false">IF($A925="","",ROUND(N(C925)*N(D925),2))</f>
        <v/>
      </c>
      <c r="F925" s="8" t="str">
        <f aca="false">IF($A925="","",IF(COUNTIF(Invoices!$A$6:$A$505,$A925)=0,"Invoice not registered",""))</f>
        <v/>
      </c>
      <c r="G925" s="8" t="str">
        <f aca="false">IF($A925="","",$A925&amp;"|"&amp;COUNTIF($A$6:$A925,$A925))</f>
        <v/>
      </c>
    </row>
    <row r="926" customFormat="false" ht="15" hidden="false" customHeight="false" outlineLevel="0" collapsed="false">
      <c r="A926" s="7"/>
      <c r="B926" s="7"/>
      <c r="C926" s="7"/>
      <c r="D926" s="42"/>
      <c r="E926" s="38" t="str">
        <f aca="false">IF($A926="","",ROUND(N(C926)*N(D926),2))</f>
        <v/>
      </c>
      <c r="F926" s="8" t="str">
        <f aca="false">IF($A926="","",IF(COUNTIF(Invoices!$A$6:$A$505,$A926)=0,"Invoice not registered",""))</f>
        <v/>
      </c>
      <c r="G926" s="8" t="str">
        <f aca="false">IF($A926="","",$A926&amp;"|"&amp;COUNTIF($A$6:$A926,$A926))</f>
        <v/>
      </c>
    </row>
    <row r="927" customFormat="false" ht="15" hidden="false" customHeight="false" outlineLevel="0" collapsed="false">
      <c r="A927" s="7"/>
      <c r="B927" s="7"/>
      <c r="C927" s="7"/>
      <c r="D927" s="42"/>
      <c r="E927" s="38" t="str">
        <f aca="false">IF($A927="","",ROUND(N(C927)*N(D927),2))</f>
        <v/>
      </c>
      <c r="F927" s="8" t="str">
        <f aca="false">IF($A927="","",IF(COUNTIF(Invoices!$A$6:$A$505,$A927)=0,"Invoice not registered",""))</f>
        <v/>
      </c>
      <c r="G927" s="8" t="str">
        <f aca="false">IF($A927="","",$A927&amp;"|"&amp;COUNTIF($A$6:$A927,$A927))</f>
        <v/>
      </c>
    </row>
    <row r="928" customFormat="false" ht="15" hidden="false" customHeight="false" outlineLevel="0" collapsed="false">
      <c r="A928" s="7"/>
      <c r="B928" s="7"/>
      <c r="C928" s="7"/>
      <c r="D928" s="42"/>
      <c r="E928" s="38" t="str">
        <f aca="false">IF($A928="","",ROUND(N(C928)*N(D928),2))</f>
        <v/>
      </c>
      <c r="F928" s="8" t="str">
        <f aca="false">IF($A928="","",IF(COUNTIF(Invoices!$A$6:$A$505,$A928)=0,"Invoice not registered",""))</f>
        <v/>
      </c>
      <c r="G928" s="8" t="str">
        <f aca="false">IF($A928="","",$A928&amp;"|"&amp;COUNTIF($A$6:$A928,$A928))</f>
        <v/>
      </c>
    </row>
    <row r="929" customFormat="false" ht="15" hidden="false" customHeight="false" outlineLevel="0" collapsed="false">
      <c r="A929" s="7"/>
      <c r="B929" s="7"/>
      <c r="C929" s="7"/>
      <c r="D929" s="42"/>
      <c r="E929" s="38" t="str">
        <f aca="false">IF($A929="","",ROUND(N(C929)*N(D929),2))</f>
        <v/>
      </c>
      <c r="F929" s="8" t="str">
        <f aca="false">IF($A929="","",IF(COUNTIF(Invoices!$A$6:$A$505,$A929)=0,"Invoice not registered",""))</f>
        <v/>
      </c>
      <c r="G929" s="8" t="str">
        <f aca="false">IF($A929="","",$A929&amp;"|"&amp;COUNTIF($A$6:$A929,$A929))</f>
        <v/>
      </c>
    </row>
    <row r="930" customFormat="false" ht="15" hidden="false" customHeight="false" outlineLevel="0" collapsed="false">
      <c r="A930" s="7"/>
      <c r="B930" s="7"/>
      <c r="C930" s="7"/>
      <c r="D930" s="42"/>
      <c r="E930" s="38" t="str">
        <f aca="false">IF($A930="","",ROUND(N(C930)*N(D930),2))</f>
        <v/>
      </c>
      <c r="F930" s="8" t="str">
        <f aca="false">IF($A930="","",IF(COUNTIF(Invoices!$A$6:$A$505,$A930)=0,"Invoice not registered",""))</f>
        <v/>
      </c>
      <c r="G930" s="8" t="str">
        <f aca="false">IF($A930="","",$A930&amp;"|"&amp;COUNTIF($A$6:$A930,$A930))</f>
        <v/>
      </c>
    </row>
    <row r="931" customFormat="false" ht="15" hidden="false" customHeight="false" outlineLevel="0" collapsed="false">
      <c r="A931" s="7"/>
      <c r="B931" s="7"/>
      <c r="C931" s="7"/>
      <c r="D931" s="42"/>
      <c r="E931" s="38" t="str">
        <f aca="false">IF($A931="","",ROUND(N(C931)*N(D931),2))</f>
        <v/>
      </c>
      <c r="F931" s="8" t="str">
        <f aca="false">IF($A931="","",IF(COUNTIF(Invoices!$A$6:$A$505,$A931)=0,"Invoice not registered",""))</f>
        <v/>
      </c>
      <c r="G931" s="8" t="str">
        <f aca="false">IF($A931="","",$A931&amp;"|"&amp;COUNTIF($A$6:$A931,$A931))</f>
        <v/>
      </c>
    </row>
    <row r="932" customFormat="false" ht="15" hidden="false" customHeight="false" outlineLevel="0" collapsed="false">
      <c r="A932" s="7"/>
      <c r="B932" s="7"/>
      <c r="C932" s="7"/>
      <c r="D932" s="42"/>
      <c r="E932" s="38" t="str">
        <f aca="false">IF($A932="","",ROUND(N(C932)*N(D932),2))</f>
        <v/>
      </c>
      <c r="F932" s="8" t="str">
        <f aca="false">IF($A932="","",IF(COUNTIF(Invoices!$A$6:$A$505,$A932)=0,"Invoice not registered",""))</f>
        <v/>
      </c>
      <c r="G932" s="8" t="str">
        <f aca="false">IF($A932="","",$A932&amp;"|"&amp;COUNTIF($A$6:$A932,$A932))</f>
        <v/>
      </c>
    </row>
    <row r="933" customFormat="false" ht="15" hidden="false" customHeight="false" outlineLevel="0" collapsed="false">
      <c r="A933" s="7"/>
      <c r="B933" s="7"/>
      <c r="C933" s="7"/>
      <c r="D933" s="42"/>
      <c r="E933" s="38" t="str">
        <f aca="false">IF($A933="","",ROUND(N(C933)*N(D933),2))</f>
        <v/>
      </c>
      <c r="F933" s="8" t="str">
        <f aca="false">IF($A933="","",IF(COUNTIF(Invoices!$A$6:$A$505,$A933)=0,"Invoice not registered",""))</f>
        <v/>
      </c>
      <c r="G933" s="8" t="str">
        <f aca="false">IF($A933="","",$A933&amp;"|"&amp;COUNTIF($A$6:$A933,$A933))</f>
        <v/>
      </c>
    </row>
    <row r="934" customFormat="false" ht="15" hidden="false" customHeight="false" outlineLevel="0" collapsed="false">
      <c r="A934" s="7"/>
      <c r="B934" s="7"/>
      <c r="C934" s="7"/>
      <c r="D934" s="42"/>
      <c r="E934" s="38" t="str">
        <f aca="false">IF($A934="","",ROUND(N(C934)*N(D934),2))</f>
        <v/>
      </c>
      <c r="F934" s="8" t="str">
        <f aca="false">IF($A934="","",IF(COUNTIF(Invoices!$A$6:$A$505,$A934)=0,"Invoice not registered",""))</f>
        <v/>
      </c>
      <c r="G934" s="8" t="str">
        <f aca="false">IF($A934="","",$A934&amp;"|"&amp;COUNTIF($A$6:$A934,$A934))</f>
        <v/>
      </c>
    </row>
    <row r="935" customFormat="false" ht="15" hidden="false" customHeight="false" outlineLevel="0" collapsed="false">
      <c r="A935" s="7"/>
      <c r="B935" s="7"/>
      <c r="C935" s="7"/>
      <c r="D935" s="42"/>
      <c r="E935" s="38" t="str">
        <f aca="false">IF($A935="","",ROUND(N(C935)*N(D935),2))</f>
        <v/>
      </c>
      <c r="F935" s="8" t="str">
        <f aca="false">IF($A935="","",IF(COUNTIF(Invoices!$A$6:$A$505,$A935)=0,"Invoice not registered",""))</f>
        <v/>
      </c>
      <c r="G935" s="8" t="str">
        <f aca="false">IF($A935="","",$A935&amp;"|"&amp;COUNTIF($A$6:$A935,$A935))</f>
        <v/>
      </c>
    </row>
    <row r="936" customFormat="false" ht="15" hidden="false" customHeight="false" outlineLevel="0" collapsed="false">
      <c r="A936" s="7"/>
      <c r="B936" s="7"/>
      <c r="C936" s="7"/>
      <c r="D936" s="42"/>
      <c r="E936" s="38" t="str">
        <f aca="false">IF($A936="","",ROUND(N(C936)*N(D936),2))</f>
        <v/>
      </c>
      <c r="F936" s="8" t="str">
        <f aca="false">IF($A936="","",IF(COUNTIF(Invoices!$A$6:$A$505,$A936)=0,"Invoice not registered",""))</f>
        <v/>
      </c>
      <c r="G936" s="8" t="str">
        <f aca="false">IF($A936="","",$A936&amp;"|"&amp;COUNTIF($A$6:$A936,$A936))</f>
        <v/>
      </c>
    </row>
    <row r="937" customFormat="false" ht="15" hidden="false" customHeight="false" outlineLevel="0" collapsed="false">
      <c r="A937" s="7"/>
      <c r="B937" s="7"/>
      <c r="C937" s="7"/>
      <c r="D937" s="42"/>
      <c r="E937" s="38" t="str">
        <f aca="false">IF($A937="","",ROUND(N(C937)*N(D937),2))</f>
        <v/>
      </c>
      <c r="F937" s="8" t="str">
        <f aca="false">IF($A937="","",IF(COUNTIF(Invoices!$A$6:$A$505,$A937)=0,"Invoice not registered",""))</f>
        <v/>
      </c>
      <c r="G937" s="8" t="str">
        <f aca="false">IF($A937="","",$A937&amp;"|"&amp;COUNTIF($A$6:$A937,$A937))</f>
        <v/>
      </c>
    </row>
    <row r="938" customFormat="false" ht="15" hidden="false" customHeight="false" outlineLevel="0" collapsed="false">
      <c r="A938" s="7"/>
      <c r="B938" s="7"/>
      <c r="C938" s="7"/>
      <c r="D938" s="42"/>
      <c r="E938" s="38" t="str">
        <f aca="false">IF($A938="","",ROUND(N(C938)*N(D938),2))</f>
        <v/>
      </c>
      <c r="F938" s="8" t="str">
        <f aca="false">IF($A938="","",IF(COUNTIF(Invoices!$A$6:$A$505,$A938)=0,"Invoice not registered",""))</f>
        <v/>
      </c>
      <c r="G938" s="8" t="str">
        <f aca="false">IF($A938="","",$A938&amp;"|"&amp;COUNTIF($A$6:$A938,$A938))</f>
        <v/>
      </c>
    </row>
    <row r="939" customFormat="false" ht="15" hidden="false" customHeight="false" outlineLevel="0" collapsed="false">
      <c r="A939" s="7"/>
      <c r="B939" s="7"/>
      <c r="C939" s="7"/>
      <c r="D939" s="42"/>
      <c r="E939" s="38" t="str">
        <f aca="false">IF($A939="","",ROUND(N(C939)*N(D939),2))</f>
        <v/>
      </c>
      <c r="F939" s="8" t="str">
        <f aca="false">IF($A939="","",IF(COUNTIF(Invoices!$A$6:$A$505,$A939)=0,"Invoice not registered",""))</f>
        <v/>
      </c>
      <c r="G939" s="8" t="str">
        <f aca="false">IF($A939="","",$A939&amp;"|"&amp;COUNTIF($A$6:$A939,$A939))</f>
        <v/>
      </c>
    </row>
    <row r="940" customFormat="false" ht="15" hidden="false" customHeight="false" outlineLevel="0" collapsed="false">
      <c r="A940" s="7"/>
      <c r="B940" s="7"/>
      <c r="C940" s="7"/>
      <c r="D940" s="42"/>
      <c r="E940" s="38" t="str">
        <f aca="false">IF($A940="","",ROUND(N(C940)*N(D940),2))</f>
        <v/>
      </c>
      <c r="F940" s="8" t="str">
        <f aca="false">IF($A940="","",IF(COUNTIF(Invoices!$A$6:$A$505,$A940)=0,"Invoice not registered",""))</f>
        <v/>
      </c>
      <c r="G940" s="8" t="str">
        <f aca="false">IF($A940="","",$A940&amp;"|"&amp;COUNTIF($A$6:$A940,$A940))</f>
        <v/>
      </c>
    </row>
    <row r="941" customFormat="false" ht="15" hidden="false" customHeight="false" outlineLevel="0" collapsed="false">
      <c r="A941" s="7"/>
      <c r="B941" s="7"/>
      <c r="C941" s="7"/>
      <c r="D941" s="42"/>
      <c r="E941" s="38" t="str">
        <f aca="false">IF($A941="","",ROUND(N(C941)*N(D941),2))</f>
        <v/>
      </c>
      <c r="F941" s="8" t="str">
        <f aca="false">IF($A941="","",IF(COUNTIF(Invoices!$A$6:$A$505,$A941)=0,"Invoice not registered",""))</f>
        <v/>
      </c>
      <c r="G941" s="8" t="str">
        <f aca="false">IF($A941="","",$A941&amp;"|"&amp;COUNTIF($A$6:$A941,$A941))</f>
        <v/>
      </c>
    </row>
    <row r="942" customFormat="false" ht="15" hidden="false" customHeight="false" outlineLevel="0" collapsed="false">
      <c r="A942" s="7"/>
      <c r="B942" s="7"/>
      <c r="C942" s="7"/>
      <c r="D942" s="42"/>
      <c r="E942" s="38" t="str">
        <f aca="false">IF($A942="","",ROUND(N(C942)*N(D942),2))</f>
        <v/>
      </c>
      <c r="F942" s="8" t="str">
        <f aca="false">IF($A942="","",IF(COUNTIF(Invoices!$A$6:$A$505,$A942)=0,"Invoice not registered",""))</f>
        <v/>
      </c>
      <c r="G942" s="8" t="str">
        <f aca="false">IF($A942="","",$A942&amp;"|"&amp;COUNTIF($A$6:$A942,$A942))</f>
        <v/>
      </c>
    </row>
    <row r="943" customFormat="false" ht="15" hidden="false" customHeight="false" outlineLevel="0" collapsed="false">
      <c r="A943" s="7"/>
      <c r="B943" s="7"/>
      <c r="C943" s="7"/>
      <c r="D943" s="42"/>
      <c r="E943" s="38" t="str">
        <f aca="false">IF($A943="","",ROUND(N(C943)*N(D943),2))</f>
        <v/>
      </c>
      <c r="F943" s="8" t="str">
        <f aca="false">IF($A943="","",IF(COUNTIF(Invoices!$A$6:$A$505,$A943)=0,"Invoice not registered",""))</f>
        <v/>
      </c>
      <c r="G943" s="8" t="str">
        <f aca="false">IF($A943="","",$A943&amp;"|"&amp;COUNTIF($A$6:$A943,$A943))</f>
        <v/>
      </c>
    </row>
    <row r="944" customFormat="false" ht="15" hidden="false" customHeight="false" outlineLevel="0" collapsed="false">
      <c r="A944" s="7"/>
      <c r="B944" s="7"/>
      <c r="C944" s="7"/>
      <c r="D944" s="42"/>
      <c r="E944" s="38" t="str">
        <f aca="false">IF($A944="","",ROUND(N(C944)*N(D944),2))</f>
        <v/>
      </c>
      <c r="F944" s="8" t="str">
        <f aca="false">IF($A944="","",IF(COUNTIF(Invoices!$A$6:$A$505,$A944)=0,"Invoice not registered",""))</f>
        <v/>
      </c>
      <c r="G944" s="8" t="str">
        <f aca="false">IF($A944="","",$A944&amp;"|"&amp;COUNTIF($A$6:$A944,$A944))</f>
        <v/>
      </c>
    </row>
    <row r="945" customFormat="false" ht="15" hidden="false" customHeight="false" outlineLevel="0" collapsed="false">
      <c r="A945" s="7"/>
      <c r="B945" s="7"/>
      <c r="C945" s="7"/>
      <c r="D945" s="42"/>
      <c r="E945" s="38" t="str">
        <f aca="false">IF($A945="","",ROUND(N(C945)*N(D945),2))</f>
        <v/>
      </c>
      <c r="F945" s="8" t="str">
        <f aca="false">IF($A945="","",IF(COUNTIF(Invoices!$A$6:$A$505,$A945)=0,"Invoice not registered",""))</f>
        <v/>
      </c>
      <c r="G945" s="8" t="str">
        <f aca="false">IF($A945="","",$A945&amp;"|"&amp;COUNTIF($A$6:$A945,$A945))</f>
        <v/>
      </c>
    </row>
    <row r="946" customFormat="false" ht="15" hidden="false" customHeight="false" outlineLevel="0" collapsed="false">
      <c r="A946" s="7"/>
      <c r="B946" s="7"/>
      <c r="C946" s="7"/>
      <c r="D946" s="42"/>
      <c r="E946" s="38" t="str">
        <f aca="false">IF($A946="","",ROUND(N(C946)*N(D946),2))</f>
        <v/>
      </c>
      <c r="F946" s="8" t="str">
        <f aca="false">IF($A946="","",IF(COUNTIF(Invoices!$A$6:$A$505,$A946)=0,"Invoice not registered",""))</f>
        <v/>
      </c>
      <c r="G946" s="8" t="str">
        <f aca="false">IF($A946="","",$A946&amp;"|"&amp;COUNTIF($A$6:$A946,$A946))</f>
        <v/>
      </c>
    </row>
    <row r="947" customFormat="false" ht="15" hidden="false" customHeight="false" outlineLevel="0" collapsed="false">
      <c r="A947" s="7"/>
      <c r="B947" s="7"/>
      <c r="C947" s="7"/>
      <c r="D947" s="42"/>
      <c r="E947" s="38" t="str">
        <f aca="false">IF($A947="","",ROUND(N(C947)*N(D947),2))</f>
        <v/>
      </c>
      <c r="F947" s="8" t="str">
        <f aca="false">IF($A947="","",IF(COUNTIF(Invoices!$A$6:$A$505,$A947)=0,"Invoice not registered",""))</f>
        <v/>
      </c>
      <c r="G947" s="8" t="str">
        <f aca="false">IF($A947="","",$A947&amp;"|"&amp;COUNTIF($A$6:$A947,$A947))</f>
        <v/>
      </c>
    </row>
    <row r="948" customFormat="false" ht="15" hidden="false" customHeight="false" outlineLevel="0" collapsed="false">
      <c r="A948" s="7"/>
      <c r="B948" s="7"/>
      <c r="C948" s="7"/>
      <c r="D948" s="42"/>
      <c r="E948" s="38" t="str">
        <f aca="false">IF($A948="","",ROUND(N(C948)*N(D948),2))</f>
        <v/>
      </c>
      <c r="F948" s="8" t="str">
        <f aca="false">IF($A948="","",IF(COUNTIF(Invoices!$A$6:$A$505,$A948)=0,"Invoice not registered",""))</f>
        <v/>
      </c>
      <c r="G948" s="8" t="str">
        <f aca="false">IF($A948="","",$A948&amp;"|"&amp;COUNTIF($A$6:$A948,$A948))</f>
        <v/>
      </c>
    </row>
    <row r="949" customFormat="false" ht="15" hidden="false" customHeight="false" outlineLevel="0" collapsed="false">
      <c r="A949" s="7"/>
      <c r="B949" s="7"/>
      <c r="C949" s="7"/>
      <c r="D949" s="42"/>
      <c r="E949" s="38" t="str">
        <f aca="false">IF($A949="","",ROUND(N(C949)*N(D949),2))</f>
        <v/>
      </c>
      <c r="F949" s="8" t="str">
        <f aca="false">IF($A949="","",IF(COUNTIF(Invoices!$A$6:$A$505,$A949)=0,"Invoice not registered",""))</f>
        <v/>
      </c>
      <c r="G949" s="8" t="str">
        <f aca="false">IF($A949="","",$A949&amp;"|"&amp;COUNTIF($A$6:$A949,$A949))</f>
        <v/>
      </c>
    </row>
    <row r="950" customFormat="false" ht="15" hidden="false" customHeight="false" outlineLevel="0" collapsed="false">
      <c r="A950" s="7"/>
      <c r="B950" s="7"/>
      <c r="C950" s="7"/>
      <c r="D950" s="42"/>
      <c r="E950" s="38" t="str">
        <f aca="false">IF($A950="","",ROUND(N(C950)*N(D950),2))</f>
        <v/>
      </c>
      <c r="F950" s="8" t="str">
        <f aca="false">IF($A950="","",IF(COUNTIF(Invoices!$A$6:$A$505,$A950)=0,"Invoice not registered",""))</f>
        <v/>
      </c>
      <c r="G950" s="8" t="str">
        <f aca="false">IF($A950="","",$A950&amp;"|"&amp;COUNTIF($A$6:$A950,$A950))</f>
        <v/>
      </c>
    </row>
    <row r="951" customFormat="false" ht="15" hidden="false" customHeight="false" outlineLevel="0" collapsed="false">
      <c r="A951" s="7"/>
      <c r="B951" s="7"/>
      <c r="C951" s="7"/>
      <c r="D951" s="42"/>
      <c r="E951" s="38" t="str">
        <f aca="false">IF($A951="","",ROUND(N(C951)*N(D951),2))</f>
        <v/>
      </c>
      <c r="F951" s="8" t="str">
        <f aca="false">IF($A951="","",IF(COUNTIF(Invoices!$A$6:$A$505,$A951)=0,"Invoice not registered",""))</f>
        <v/>
      </c>
      <c r="G951" s="8" t="str">
        <f aca="false">IF($A951="","",$A951&amp;"|"&amp;COUNTIF($A$6:$A951,$A951))</f>
        <v/>
      </c>
    </row>
    <row r="952" customFormat="false" ht="15" hidden="false" customHeight="false" outlineLevel="0" collapsed="false">
      <c r="A952" s="7"/>
      <c r="B952" s="7"/>
      <c r="C952" s="7"/>
      <c r="D952" s="42"/>
      <c r="E952" s="38" t="str">
        <f aca="false">IF($A952="","",ROUND(N(C952)*N(D952),2))</f>
        <v/>
      </c>
      <c r="F952" s="8" t="str">
        <f aca="false">IF($A952="","",IF(COUNTIF(Invoices!$A$6:$A$505,$A952)=0,"Invoice not registered",""))</f>
        <v/>
      </c>
      <c r="G952" s="8" t="str">
        <f aca="false">IF($A952="","",$A952&amp;"|"&amp;COUNTIF($A$6:$A952,$A952))</f>
        <v/>
      </c>
    </row>
    <row r="953" customFormat="false" ht="15" hidden="false" customHeight="false" outlineLevel="0" collapsed="false">
      <c r="A953" s="7"/>
      <c r="B953" s="7"/>
      <c r="C953" s="7"/>
      <c r="D953" s="42"/>
      <c r="E953" s="38" t="str">
        <f aca="false">IF($A953="","",ROUND(N(C953)*N(D953),2))</f>
        <v/>
      </c>
      <c r="F953" s="8" t="str">
        <f aca="false">IF($A953="","",IF(COUNTIF(Invoices!$A$6:$A$505,$A953)=0,"Invoice not registered",""))</f>
        <v/>
      </c>
      <c r="G953" s="8" t="str">
        <f aca="false">IF($A953="","",$A953&amp;"|"&amp;COUNTIF($A$6:$A953,$A953))</f>
        <v/>
      </c>
    </row>
    <row r="954" customFormat="false" ht="15" hidden="false" customHeight="false" outlineLevel="0" collapsed="false">
      <c r="A954" s="7"/>
      <c r="B954" s="7"/>
      <c r="C954" s="7"/>
      <c r="D954" s="42"/>
      <c r="E954" s="38" t="str">
        <f aca="false">IF($A954="","",ROUND(N(C954)*N(D954),2))</f>
        <v/>
      </c>
      <c r="F954" s="8" t="str">
        <f aca="false">IF($A954="","",IF(COUNTIF(Invoices!$A$6:$A$505,$A954)=0,"Invoice not registered",""))</f>
        <v/>
      </c>
      <c r="G954" s="8" t="str">
        <f aca="false">IF($A954="","",$A954&amp;"|"&amp;COUNTIF($A$6:$A954,$A954))</f>
        <v/>
      </c>
    </row>
    <row r="955" customFormat="false" ht="15" hidden="false" customHeight="false" outlineLevel="0" collapsed="false">
      <c r="A955" s="7"/>
      <c r="B955" s="7"/>
      <c r="C955" s="7"/>
      <c r="D955" s="42"/>
      <c r="E955" s="38" t="str">
        <f aca="false">IF($A955="","",ROUND(N(C955)*N(D955),2))</f>
        <v/>
      </c>
      <c r="F955" s="8" t="str">
        <f aca="false">IF($A955="","",IF(COUNTIF(Invoices!$A$6:$A$505,$A955)=0,"Invoice not registered",""))</f>
        <v/>
      </c>
      <c r="G955" s="8" t="str">
        <f aca="false">IF($A955="","",$A955&amp;"|"&amp;COUNTIF($A$6:$A955,$A955))</f>
        <v/>
      </c>
    </row>
    <row r="956" customFormat="false" ht="15" hidden="false" customHeight="false" outlineLevel="0" collapsed="false">
      <c r="A956" s="7"/>
      <c r="B956" s="7"/>
      <c r="C956" s="7"/>
      <c r="D956" s="42"/>
      <c r="E956" s="38" t="str">
        <f aca="false">IF($A956="","",ROUND(N(C956)*N(D956),2))</f>
        <v/>
      </c>
      <c r="F956" s="8" t="str">
        <f aca="false">IF($A956="","",IF(COUNTIF(Invoices!$A$6:$A$505,$A956)=0,"Invoice not registered",""))</f>
        <v/>
      </c>
      <c r="G956" s="8" t="str">
        <f aca="false">IF($A956="","",$A956&amp;"|"&amp;COUNTIF($A$6:$A956,$A956))</f>
        <v/>
      </c>
    </row>
    <row r="957" customFormat="false" ht="15" hidden="false" customHeight="false" outlineLevel="0" collapsed="false">
      <c r="A957" s="7"/>
      <c r="B957" s="7"/>
      <c r="C957" s="7"/>
      <c r="D957" s="42"/>
      <c r="E957" s="38" t="str">
        <f aca="false">IF($A957="","",ROUND(N(C957)*N(D957),2))</f>
        <v/>
      </c>
      <c r="F957" s="8" t="str">
        <f aca="false">IF($A957="","",IF(COUNTIF(Invoices!$A$6:$A$505,$A957)=0,"Invoice not registered",""))</f>
        <v/>
      </c>
      <c r="G957" s="8" t="str">
        <f aca="false">IF($A957="","",$A957&amp;"|"&amp;COUNTIF($A$6:$A957,$A957))</f>
        <v/>
      </c>
    </row>
    <row r="958" customFormat="false" ht="15" hidden="false" customHeight="false" outlineLevel="0" collapsed="false">
      <c r="A958" s="7"/>
      <c r="B958" s="7"/>
      <c r="C958" s="7"/>
      <c r="D958" s="42"/>
      <c r="E958" s="38" t="str">
        <f aca="false">IF($A958="","",ROUND(N(C958)*N(D958),2))</f>
        <v/>
      </c>
      <c r="F958" s="8" t="str">
        <f aca="false">IF($A958="","",IF(COUNTIF(Invoices!$A$6:$A$505,$A958)=0,"Invoice not registered",""))</f>
        <v/>
      </c>
      <c r="G958" s="8" t="str">
        <f aca="false">IF($A958="","",$A958&amp;"|"&amp;COUNTIF($A$6:$A958,$A958))</f>
        <v/>
      </c>
    </row>
    <row r="959" customFormat="false" ht="15" hidden="false" customHeight="false" outlineLevel="0" collapsed="false">
      <c r="A959" s="7"/>
      <c r="B959" s="7"/>
      <c r="C959" s="7"/>
      <c r="D959" s="42"/>
      <c r="E959" s="38" t="str">
        <f aca="false">IF($A959="","",ROUND(N(C959)*N(D959),2))</f>
        <v/>
      </c>
      <c r="F959" s="8" t="str">
        <f aca="false">IF($A959="","",IF(COUNTIF(Invoices!$A$6:$A$505,$A959)=0,"Invoice not registered",""))</f>
        <v/>
      </c>
      <c r="G959" s="8" t="str">
        <f aca="false">IF($A959="","",$A959&amp;"|"&amp;COUNTIF($A$6:$A959,$A959))</f>
        <v/>
      </c>
    </row>
    <row r="960" customFormat="false" ht="15" hidden="false" customHeight="false" outlineLevel="0" collapsed="false">
      <c r="A960" s="7"/>
      <c r="B960" s="7"/>
      <c r="C960" s="7"/>
      <c r="D960" s="42"/>
      <c r="E960" s="38" t="str">
        <f aca="false">IF($A960="","",ROUND(N(C960)*N(D960),2))</f>
        <v/>
      </c>
      <c r="F960" s="8" t="str">
        <f aca="false">IF($A960="","",IF(COUNTIF(Invoices!$A$6:$A$505,$A960)=0,"Invoice not registered",""))</f>
        <v/>
      </c>
      <c r="G960" s="8" t="str">
        <f aca="false">IF($A960="","",$A960&amp;"|"&amp;COUNTIF($A$6:$A960,$A960))</f>
        <v/>
      </c>
    </row>
    <row r="961" customFormat="false" ht="15" hidden="false" customHeight="false" outlineLevel="0" collapsed="false">
      <c r="A961" s="7"/>
      <c r="B961" s="7"/>
      <c r="C961" s="7"/>
      <c r="D961" s="42"/>
      <c r="E961" s="38" t="str">
        <f aca="false">IF($A961="","",ROUND(N(C961)*N(D961),2))</f>
        <v/>
      </c>
      <c r="F961" s="8" t="str">
        <f aca="false">IF($A961="","",IF(COUNTIF(Invoices!$A$6:$A$505,$A961)=0,"Invoice not registered",""))</f>
        <v/>
      </c>
      <c r="G961" s="8" t="str">
        <f aca="false">IF($A961="","",$A961&amp;"|"&amp;COUNTIF($A$6:$A961,$A961))</f>
        <v/>
      </c>
    </row>
    <row r="962" customFormat="false" ht="15" hidden="false" customHeight="false" outlineLevel="0" collapsed="false">
      <c r="A962" s="7"/>
      <c r="B962" s="7"/>
      <c r="C962" s="7"/>
      <c r="D962" s="42"/>
      <c r="E962" s="38" t="str">
        <f aca="false">IF($A962="","",ROUND(N(C962)*N(D962),2))</f>
        <v/>
      </c>
      <c r="F962" s="8" t="str">
        <f aca="false">IF($A962="","",IF(COUNTIF(Invoices!$A$6:$A$505,$A962)=0,"Invoice not registered",""))</f>
        <v/>
      </c>
      <c r="G962" s="8" t="str">
        <f aca="false">IF($A962="","",$A962&amp;"|"&amp;COUNTIF($A$6:$A962,$A962))</f>
        <v/>
      </c>
    </row>
    <row r="963" customFormat="false" ht="15" hidden="false" customHeight="false" outlineLevel="0" collapsed="false">
      <c r="A963" s="7"/>
      <c r="B963" s="7"/>
      <c r="C963" s="7"/>
      <c r="D963" s="42"/>
      <c r="E963" s="38" t="str">
        <f aca="false">IF($A963="","",ROUND(N(C963)*N(D963),2))</f>
        <v/>
      </c>
      <c r="F963" s="8" t="str">
        <f aca="false">IF($A963="","",IF(COUNTIF(Invoices!$A$6:$A$505,$A963)=0,"Invoice not registered",""))</f>
        <v/>
      </c>
      <c r="G963" s="8" t="str">
        <f aca="false">IF($A963="","",$A963&amp;"|"&amp;COUNTIF($A$6:$A963,$A963))</f>
        <v/>
      </c>
    </row>
    <row r="964" customFormat="false" ht="15" hidden="false" customHeight="false" outlineLevel="0" collapsed="false">
      <c r="A964" s="7"/>
      <c r="B964" s="7"/>
      <c r="C964" s="7"/>
      <c r="D964" s="42"/>
      <c r="E964" s="38" t="str">
        <f aca="false">IF($A964="","",ROUND(N(C964)*N(D964),2))</f>
        <v/>
      </c>
      <c r="F964" s="8" t="str">
        <f aca="false">IF($A964="","",IF(COUNTIF(Invoices!$A$6:$A$505,$A964)=0,"Invoice not registered",""))</f>
        <v/>
      </c>
      <c r="G964" s="8" t="str">
        <f aca="false">IF($A964="","",$A964&amp;"|"&amp;COUNTIF($A$6:$A964,$A964))</f>
        <v/>
      </c>
    </row>
    <row r="965" customFormat="false" ht="15" hidden="false" customHeight="false" outlineLevel="0" collapsed="false">
      <c r="A965" s="7"/>
      <c r="B965" s="7"/>
      <c r="C965" s="7"/>
      <c r="D965" s="42"/>
      <c r="E965" s="38" t="str">
        <f aca="false">IF($A965="","",ROUND(N(C965)*N(D965),2))</f>
        <v/>
      </c>
      <c r="F965" s="8" t="str">
        <f aca="false">IF($A965="","",IF(COUNTIF(Invoices!$A$6:$A$505,$A965)=0,"Invoice not registered",""))</f>
        <v/>
      </c>
      <c r="G965" s="8" t="str">
        <f aca="false">IF($A965="","",$A965&amp;"|"&amp;COUNTIF($A$6:$A965,$A965))</f>
        <v/>
      </c>
    </row>
    <row r="966" customFormat="false" ht="15" hidden="false" customHeight="false" outlineLevel="0" collapsed="false">
      <c r="A966" s="7"/>
      <c r="B966" s="7"/>
      <c r="C966" s="7"/>
      <c r="D966" s="42"/>
      <c r="E966" s="38" t="str">
        <f aca="false">IF($A966="","",ROUND(N(C966)*N(D966),2))</f>
        <v/>
      </c>
      <c r="F966" s="8" t="str">
        <f aca="false">IF($A966="","",IF(COUNTIF(Invoices!$A$6:$A$505,$A966)=0,"Invoice not registered",""))</f>
        <v/>
      </c>
      <c r="G966" s="8" t="str">
        <f aca="false">IF($A966="","",$A966&amp;"|"&amp;COUNTIF($A$6:$A966,$A966))</f>
        <v/>
      </c>
    </row>
    <row r="967" customFormat="false" ht="15" hidden="false" customHeight="false" outlineLevel="0" collapsed="false">
      <c r="A967" s="7"/>
      <c r="B967" s="7"/>
      <c r="C967" s="7"/>
      <c r="D967" s="42"/>
      <c r="E967" s="38" t="str">
        <f aca="false">IF($A967="","",ROUND(N(C967)*N(D967),2))</f>
        <v/>
      </c>
      <c r="F967" s="8" t="str">
        <f aca="false">IF($A967="","",IF(COUNTIF(Invoices!$A$6:$A$505,$A967)=0,"Invoice not registered",""))</f>
        <v/>
      </c>
      <c r="G967" s="8" t="str">
        <f aca="false">IF($A967="","",$A967&amp;"|"&amp;COUNTIF($A$6:$A967,$A967))</f>
        <v/>
      </c>
    </row>
    <row r="968" customFormat="false" ht="15" hidden="false" customHeight="false" outlineLevel="0" collapsed="false">
      <c r="A968" s="7"/>
      <c r="B968" s="7"/>
      <c r="C968" s="7"/>
      <c r="D968" s="42"/>
      <c r="E968" s="38" t="str">
        <f aca="false">IF($A968="","",ROUND(N(C968)*N(D968),2))</f>
        <v/>
      </c>
      <c r="F968" s="8" t="str">
        <f aca="false">IF($A968="","",IF(COUNTIF(Invoices!$A$6:$A$505,$A968)=0,"Invoice not registered",""))</f>
        <v/>
      </c>
      <c r="G968" s="8" t="str">
        <f aca="false">IF($A968="","",$A968&amp;"|"&amp;COUNTIF($A$6:$A968,$A968))</f>
        <v/>
      </c>
    </row>
    <row r="969" customFormat="false" ht="15" hidden="false" customHeight="false" outlineLevel="0" collapsed="false">
      <c r="A969" s="7"/>
      <c r="B969" s="7"/>
      <c r="C969" s="7"/>
      <c r="D969" s="42"/>
      <c r="E969" s="38" t="str">
        <f aca="false">IF($A969="","",ROUND(N(C969)*N(D969),2))</f>
        <v/>
      </c>
      <c r="F969" s="8" t="str">
        <f aca="false">IF($A969="","",IF(COUNTIF(Invoices!$A$6:$A$505,$A969)=0,"Invoice not registered",""))</f>
        <v/>
      </c>
      <c r="G969" s="8" t="str">
        <f aca="false">IF($A969="","",$A969&amp;"|"&amp;COUNTIF($A$6:$A969,$A969))</f>
        <v/>
      </c>
    </row>
    <row r="970" customFormat="false" ht="15" hidden="false" customHeight="false" outlineLevel="0" collapsed="false">
      <c r="A970" s="7"/>
      <c r="B970" s="7"/>
      <c r="C970" s="7"/>
      <c r="D970" s="42"/>
      <c r="E970" s="38" t="str">
        <f aca="false">IF($A970="","",ROUND(N(C970)*N(D970),2))</f>
        <v/>
      </c>
      <c r="F970" s="8" t="str">
        <f aca="false">IF($A970="","",IF(COUNTIF(Invoices!$A$6:$A$505,$A970)=0,"Invoice not registered",""))</f>
        <v/>
      </c>
      <c r="G970" s="8" t="str">
        <f aca="false">IF($A970="","",$A970&amp;"|"&amp;COUNTIF($A$6:$A970,$A970))</f>
        <v/>
      </c>
    </row>
    <row r="971" customFormat="false" ht="15" hidden="false" customHeight="false" outlineLevel="0" collapsed="false">
      <c r="A971" s="7"/>
      <c r="B971" s="7"/>
      <c r="C971" s="7"/>
      <c r="D971" s="42"/>
      <c r="E971" s="38" t="str">
        <f aca="false">IF($A971="","",ROUND(N(C971)*N(D971),2))</f>
        <v/>
      </c>
      <c r="F971" s="8" t="str">
        <f aca="false">IF($A971="","",IF(COUNTIF(Invoices!$A$6:$A$505,$A971)=0,"Invoice not registered",""))</f>
        <v/>
      </c>
      <c r="G971" s="8" t="str">
        <f aca="false">IF($A971="","",$A971&amp;"|"&amp;COUNTIF($A$6:$A971,$A971))</f>
        <v/>
      </c>
    </row>
    <row r="972" customFormat="false" ht="15" hidden="false" customHeight="false" outlineLevel="0" collapsed="false">
      <c r="A972" s="7"/>
      <c r="B972" s="7"/>
      <c r="C972" s="7"/>
      <c r="D972" s="42"/>
      <c r="E972" s="38" t="str">
        <f aca="false">IF($A972="","",ROUND(N(C972)*N(D972),2))</f>
        <v/>
      </c>
      <c r="F972" s="8" t="str">
        <f aca="false">IF($A972="","",IF(COUNTIF(Invoices!$A$6:$A$505,$A972)=0,"Invoice not registered",""))</f>
        <v/>
      </c>
      <c r="G972" s="8" t="str">
        <f aca="false">IF($A972="","",$A972&amp;"|"&amp;COUNTIF($A$6:$A972,$A972))</f>
        <v/>
      </c>
    </row>
    <row r="973" customFormat="false" ht="15" hidden="false" customHeight="false" outlineLevel="0" collapsed="false">
      <c r="A973" s="7"/>
      <c r="B973" s="7"/>
      <c r="C973" s="7"/>
      <c r="D973" s="42"/>
      <c r="E973" s="38" t="str">
        <f aca="false">IF($A973="","",ROUND(N(C973)*N(D973),2))</f>
        <v/>
      </c>
      <c r="F973" s="8" t="str">
        <f aca="false">IF($A973="","",IF(COUNTIF(Invoices!$A$6:$A$505,$A973)=0,"Invoice not registered",""))</f>
        <v/>
      </c>
      <c r="G973" s="8" t="str">
        <f aca="false">IF($A973="","",$A973&amp;"|"&amp;COUNTIF($A$6:$A973,$A973))</f>
        <v/>
      </c>
    </row>
    <row r="974" customFormat="false" ht="15" hidden="false" customHeight="false" outlineLevel="0" collapsed="false">
      <c r="A974" s="7"/>
      <c r="B974" s="7"/>
      <c r="C974" s="7"/>
      <c r="D974" s="42"/>
      <c r="E974" s="38" t="str">
        <f aca="false">IF($A974="","",ROUND(N(C974)*N(D974),2))</f>
        <v/>
      </c>
      <c r="F974" s="8" t="str">
        <f aca="false">IF($A974="","",IF(COUNTIF(Invoices!$A$6:$A$505,$A974)=0,"Invoice not registered",""))</f>
        <v/>
      </c>
      <c r="G974" s="8" t="str">
        <f aca="false">IF($A974="","",$A974&amp;"|"&amp;COUNTIF($A$6:$A974,$A974))</f>
        <v/>
      </c>
    </row>
    <row r="975" customFormat="false" ht="15" hidden="false" customHeight="false" outlineLevel="0" collapsed="false">
      <c r="A975" s="7"/>
      <c r="B975" s="7"/>
      <c r="C975" s="7"/>
      <c r="D975" s="42"/>
      <c r="E975" s="38" t="str">
        <f aca="false">IF($A975="","",ROUND(N(C975)*N(D975),2))</f>
        <v/>
      </c>
      <c r="F975" s="8" t="str">
        <f aca="false">IF($A975="","",IF(COUNTIF(Invoices!$A$6:$A$505,$A975)=0,"Invoice not registered",""))</f>
        <v/>
      </c>
      <c r="G975" s="8" t="str">
        <f aca="false">IF($A975="","",$A975&amp;"|"&amp;COUNTIF($A$6:$A975,$A975))</f>
        <v/>
      </c>
    </row>
    <row r="976" customFormat="false" ht="15" hidden="false" customHeight="false" outlineLevel="0" collapsed="false">
      <c r="A976" s="7"/>
      <c r="B976" s="7"/>
      <c r="C976" s="7"/>
      <c r="D976" s="42"/>
      <c r="E976" s="38" t="str">
        <f aca="false">IF($A976="","",ROUND(N(C976)*N(D976),2))</f>
        <v/>
      </c>
      <c r="F976" s="8" t="str">
        <f aca="false">IF($A976="","",IF(COUNTIF(Invoices!$A$6:$A$505,$A976)=0,"Invoice not registered",""))</f>
        <v/>
      </c>
      <c r="G976" s="8" t="str">
        <f aca="false">IF($A976="","",$A976&amp;"|"&amp;COUNTIF($A$6:$A976,$A976))</f>
        <v/>
      </c>
    </row>
    <row r="977" customFormat="false" ht="15" hidden="false" customHeight="false" outlineLevel="0" collapsed="false">
      <c r="A977" s="7"/>
      <c r="B977" s="7"/>
      <c r="C977" s="7"/>
      <c r="D977" s="42"/>
      <c r="E977" s="38" t="str">
        <f aca="false">IF($A977="","",ROUND(N(C977)*N(D977),2))</f>
        <v/>
      </c>
      <c r="F977" s="8" t="str">
        <f aca="false">IF($A977="","",IF(COUNTIF(Invoices!$A$6:$A$505,$A977)=0,"Invoice not registered",""))</f>
        <v/>
      </c>
      <c r="G977" s="8" t="str">
        <f aca="false">IF($A977="","",$A977&amp;"|"&amp;COUNTIF($A$6:$A977,$A977))</f>
        <v/>
      </c>
    </row>
    <row r="978" customFormat="false" ht="15" hidden="false" customHeight="false" outlineLevel="0" collapsed="false">
      <c r="A978" s="7"/>
      <c r="B978" s="7"/>
      <c r="C978" s="7"/>
      <c r="D978" s="42"/>
      <c r="E978" s="38" t="str">
        <f aca="false">IF($A978="","",ROUND(N(C978)*N(D978),2))</f>
        <v/>
      </c>
      <c r="F978" s="8" t="str">
        <f aca="false">IF($A978="","",IF(COUNTIF(Invoices!$A$6:$A$505,$A978)=0,"Invoice not registered",""))</f>
        <v/>
      </c>
      <c r="G978" s="8" t="str">
        <f aca="false">IF($A978="","",$A978&amp;"|"&amp;COUNTIF($A$6:$A978,$A978))</f>
        <v/>
      </c>
    </row>
    <row r="979" customFormat="false" ht="15" hidden="false" customHeight="false" outlineLevel="0" collapsed="false">
      <c r="A979" s="7"/>
      <c r="B979" s="7"/>
      <c r="C979" s="7"/>
      <c r="D979" s="42"/>
      <c r="E979" s="38" t="str">
        <f aca="false">IF($A979="","",ROUND(N(C979)*N(D979),2))</f>
        <v/>
      </c>
      <c r="F979" s="8" t="str">
        <f aca="false">IF($A979="","",IF(COUNTIF(Invoices!$A$6:$A$505,$A979)=0,"Invoice not registered",""))</f>
        <v/>
      </c>
      <c r="G979" s="8" t="str">
        <f aca="false">IF($A979="","",$A979&amp;"|"&amp;COUNTIF($A$6:$A979,$A979))</f>
        <v/>
      </c>
    </row>
    <row r="980" customFormat="false" ht="15" hidden="false" customHeight="false" outlineLevel="0" collapsed="false">
      <c r="A980" s="7"/>
      <c r="B980" s="7"/>
      <c r="C980" s="7"/>
      <c r="D980" s="42"/>
      <c r="E980" s="38" t="str">
        <f aca="false">IF($A980="","",ROUND(N(C980)*N(D980),2))</f>
        <v/>
      </c>
      <c r="F980" s="8" t="str">
        <f aca="false">IF($A980="","",IF(COUNTIF(Invoices!$A$6:$A$505,$A980)=0,"Invoice not registered",""))</f>
        <v/>
      </c>
      <c r="G980" s="8" t="str">
        <f aca="false">IF($A980="","",$A980&amp;"|"&amp;COUNTIF($A$6:$A980,$A980))</f>
        <v/>
      </c>
    </row>
    <row r="981" customFormat="false" ht="15" hidden="false" customHeight="false" outlineLevel="0" collapsed="false">
      <c r="A981" s="7"/>
      <c r="B981" s="7"/>
      <c r="C981" s="7"/>
      <c r="D981" s="42"/>
      <c r="E981" s="38" t="str">
        <f aca="false">IF($A981="","",ROUND(N(C981)*N(D981),2))</f>
        <v/>
      </c>
      <c r="F981" s="8" t="str">
        <f aca="false">IF($A981="","",IF(COUNTIF(Invoices!$A$6:$A$505,$A981)=0,"Invoice not registered",""))</f>
        <v/>
      </c>
      <c r="G981" s="8" t="str">
        <f aca="false">IF($A981="","",$A981&amp;"|"&amp;COUNTIF($A$6:$A981,$A981))</f>
        <v/>
      </c>
    </row>
    <row r="982" customFormat="false" ht="15" hidden="false" customHeight="false" outlineLevel="0" collapsed="false">
      <c r="A982" s="7"/>
      <c r="B982" s="7"/>
      <c r="C982" s="7"/>
      <c r="D982" s="42"/>
      <c r="E982" s="38" t="str">
        <f aca="false">IF($A982="","",ROUND(N(C982)*N(D982),2))</f>
        <v/>
      </c>
      <c r="F982" s="8" t="str">
        <f aca="false">IF($A982="","",IF(COUNTIF(Invoices!$A$6:$A$505,$A982)=0,"Invoice not registered",""))</f>
        <v/>
      </c>
      <c r="G982" s="8" t="str">
        <f aca="false">IF($A982="","",$A982&amp;"|"&amp;COUNTIF($A$6:$A982,$A982))</f>
        <v/>
      </c>
    </row>
    <row r="983" customFormat="false" ht="15" hidden="false" customHeight="false" outlineLevel="0" collapsed="false">
      <c r="A983" s="7"/>
      <c r="B983" s="7"/>
      <c r="C983" s="7"/>
      <c r="D983" s="42"/>
      <c r="E983" s="38" t="str">
        <f aca="false">IF($A983="","",ROUND(N(C983)*N(D983),2))</f>
        <v/>
      </c>
      <c r="F983" s="8" t="str">
        <f aca="false">IF($A983="","",IF(COUNTIF(Invoices!$A$6:$A$505,$A983)=0,"Invoice not registered",""))</f>
        <v/>
      </c>
      <c r="G983" s="8" t="str">
        <f aca="false">IF($A983="","",$A983&amp;"|"&amp;COUNTIF($A$6:$A983,$A983))</f>
        <v/>
      </c>
    </row>
    <row r="984" customFormat="false" ht="15" hidden="false" customHeight="false" outlineLevel="0" collapsed="false">
      <c r="A984" s="7"/>
      <c r="B984" s="7"/>
      <c r="C984" s="7"/>
      <c r="D984" s="42"/>
      <c r="E984" s="38" t="str">
        <f aca="false">IF($A984="","",ROUND(N(C984)*N(D984),2))</f>
        <v/>
      </c>
      <c r="F984" s="8" t="str">
        <f aca="false">IF($A984="","",IF(COUNTIF(Invoices!$A$6:$A$505,$A984)=0,"Invoice not registered",""))</f>
        <v/>
      </c>
      <c r="G984" s="8" t="str">
        <f aca="false">IF($A984="","",$A984&amp;"|"&amp;COUNTIF($A$6:$A984,$A984))</f>
        <v/>
      </c>
    </row>
    <row r="985" customFormat="false" ht="15" hidden="false" customHeight="false" outlineLevel="0" collapsed="false">
      <c r="A985" s="7"/>
      <c r="B985" s="7"/>
      <c r="C985" s="7"/>
      <c r="D985" s="42"/>
      <c r="E985" s="38" t="str">
        <f aca="false">IF($A985="","",ROUND(N(C985)*N(D985),2))</f>
        <v/>
      </c>
      <c r="F985" s="8" t="str">
        <f aca="false">IF($A985="","",IF(COUNTIF(Invoices!$A$6:$A$505,$A985)=0,"Invoice not registered",""))</f>
        <v/>
      </c>
      <c r="G985" s="8" t="str">
        <f aca="false">IF($A985="","",$A985&amp;"|"&amp;COUNTIF($A$6:$A985,$A985))</f>
        <v/>
      </c>
    </row>
    <row r="986" customFormat="false" ht="15" hidden="false" customHeight="false" outlineLevel="0" collapsed="false">
      <c r="A986" s="7"/>
      <c r="B986" s="7"/>
      <c r="C986" s="7"/>
      <c r="D986" s="42"/>
      <c r="E986" s="38" t="str">
        <f aca="false">IF($A986="","",ROUND(N(C986)*N(D986),2))</f>
        <v/>
      </c>
      <c r="F986" s="8" t="str">
        <f aca="false">IF($A986="","",IF(COUNTIF(Invoices!$A$6:$A$505,$A986)=0,"Invoice not registered",""))</f>
        <v/>
      </c>
      <c r="G986" s="8" t="str">
        <f aca="false">IF($A986="","",$A986&amp;"|"&amp;COUNTIF($A$6:$A986,$A986))</f>
        <v/>
      </c>
    </row>
    <row r="987" customFormat="false" ht="15" hidden="false" customHeight="false" outlineLevel="0" collapsed="false">
      <c r="A987" s="7"/>
      <c r="B987" s="7"/>
      <c r="C987" s="7"/>
      <c r="D987" s="42"/>
      <c r="E987" s="38" t="str">
        <f aca="false">IF($A987="","",ROUND(N(C987)*N(D987),2))</f>
        <v/>
      </c>
      <c r="F987" s="8" t="str">
        <f aca="false">IF($A987="","",IF(COUNTIF(Invoices!$A$6:$A$505,$A987)=0,"Invoice not registered",""))</f>
        <v/>
      </c>
      <c r="G987" s="8" t="str">
        <f aca="false">IF($A987="","",$A987&amp;"|"&amp;COUNTIF($A$6:$A987,$A987))</f>
        <v/>
      </c>
    </row>
    <row r="988" customFormat="false" ht="15" hidden="false" customHeight="false" outlineLevel="0" collapsed="false">
      <c r="A988" s="7"/>
      <c r="B988" s="7"/>
      <c r="C988" s="7"/>
      <c r="D988" s="42"/>
      <c r="E988" s="38" t="str">
        <f aca="false">IF($A988="","",ROUND(N(C988)*N(D988),2))</f>
        <v/>
      </c>
      <c r="F988" s="8" t="str">
        <f aca="false">IF($A988="","",IF(COUNTIF(Invoices!$A$6:$A$505,$A988)=0,"Invoice not registered",""))</f>
        <v/>
      </c>
      <c r="G988" s="8" t="str">
        <f aca="false">IF($A988="","",$A988&amp;"|"&amp;COUNTIF($A$6:$A988,$A988))</f>
        <v/>
      </c>
    </row>
    <row r="989" customFormat="false" ht="15" hidden="false" customHeight="false" outlineLevel="0" collapsed="false">
      <c r="A989" s="7"/>
      <c r="B989" s="7"/>
      <c r="C989" s="7"/>
      <c r="D989" s="42"/>
      <c r="E989" s="38" t="str">
        <f aca="false">IF($A989="","",ROUND(N(C989)*N(D989),2))</f>
        <v/>
      </c>
      <c r="F989" s="8" t="str">
        <f aca="false">IF($A989="","",IF(COUNTIF(Invoices!$A$6:$A$505,$A989)=0,"Invoice not registered",""))</f>
        <v/>
      </c>
      <c r="G989" s="8" t="str">
        <f aca="false">IF($A989="","",$A989&amp;"|"&amp;COUNTIF($A$6:$A989,$A989))</f>
        <v/>
      </c>
    </row>
    <row r="990" customFormat="false" ht="15" hidden="false" customHeight="false" outlineLevel="0" collapsed="false">
      <c r="A990" s="7"/>
      <c r="B990" s="7"/>
      <c r="C990" s="7"/>
      <c r="D990" s="42"/>
      <c r="E990" s="38" t="str">
        <f aca="false">IF($A990="","",ROUND(N(C990)*N(D990),2))</f>
        <v/>
      </c>
      <c r="F990" s="8" t="str">
        <f aca="false">IF($A990="","",IF(COUNTIF(Invoices!$A$6:$A$505,$A990)=0,"Invoice not registered",""))</f>
        <v/>
      </c>
      <c r="G990" s="8" t="str">
        <f aca="false">IF($A990="","",$A990&amp;"|"&amp;COUNTIF($A$6:$A990,$A990))</f>
        <v/>
      </c>
    </row>
    <row r="991" customFormat="false" ht="15" hidden="false" customHeight="false" outlineLevel="0" collapsed="false">
      <c r="A991" s="7"/>
      <c r="B991" s="7"/>
      <c r="C991" s="7"/>
      <c r="D991" s="42"/>
      <c r="E991" s="38" t="str">
        <f aca="false">IF($A991="","",ROUND(N(C991)*N(D991),2))</f>
        <v/>
      </c>
      <c r="F991" s="8" t="str">
        <f aca="false">IF($A991="","",IF(COUNTIF(Invoices!$A$6:$A$505,$A991)=0,"Invoice not registered",""))</f>
        <v/>
      </c>
      <c r="G991" s="8" t="str">
        <f aca="false">IF($A991="","",$A991&amp;"|"&amp;COUNTIF($A$6:$A991,$A991))</f>
        <v/>
      </c>
    </row>
    <row r="992" customFormat="false" ht="15" hidden="false" customHeight="false" outlineLevel="0" collapsed="false">
      <c r="A992" s="7"/>
      <c r="B992" s="7"/>
      <c r="C992" s="7"/>
      <c r="D992" s="42"/>
      <c r="E992" s="38" t="str">
        <f aca="false">IF($A992="","",ROUND(N(C992)*N(D992),2))</f>
        <v/>
      </c>
      <c r="F992" s="8" t="str">
        <f aca="false">IF($A992="","",IF(COUNTIF(Invoices!$A$6:$A$505,$A992)=0,"Invoice not registered",""))</f>
        <v/>
      </c>
      <c r="G992" s="8" t="str">
        <f aca="false">IF($A992="","",$A992&amp;"|"&amp;COUNTIF($A$6:$A992,$A992))</f>
        <v/>
      </c>
    </row>
    <row r="993" customFormat="false" ht="15" hidden="false" customHeight="false" outlineLevel="0" collapsed="false">
      <c r="A993" s="7"/>
      <c r="B993" s="7"/>
      <c r="C993" s="7"/>
      <c r="D993" s="42"/>
      <c r="E993" s="38" t="str">
        <f aca="false">IF($A993="","",ROUND(N(C993)*N(D993),2))</f>
        <v/>
      </c>
      <c r="F993" s="8" t="str">
        <f aca="false">IF($A993="","",IF(COUNTIF(Invoices!$A$6:$A$505,$A993)=0,"Invoice not registered",""))</f>
        <v/>
      </c>
      <c r="G993" s="8" t="str">
        <f aca="false">IF($A993="","",$A993&amp;"|"&amp;COUNTIF($A$6:$A993,$A993))</f>
        <v/>
      </c>
    </row>
    <row r="994" customFormat="false" ht="15" hidden="false" customHeight="false" outlineLevel="0" collapsed="false">
      <c r="A994" s="7"/>
      <c r="B994" s="7"/>
      <c r="C994" s="7"/>
      <c r="D994" s="42"/>
      <c r="E994" s="38" t="str">
        <f aca="false">IF($A994="","",ROUND(N(C994)*N(D994),2))</f>
        <v/>
      </c>
      <c r="F994" s="8" t="str">
        <f aca="false">IF($A994="","",IF(COUNTIF(Invoices!$A$6:$A$505,$A994)=0,"Invoice not registered",""))</f>
        <v/>
      </c>
      <c r="G994" s="8" t="str">
        <f aca="false">IF($A994="","",$A994&amp;"|"&amp;COUNTIF($A$6:$A994,$A994))</f>
        <v/>
      </c>
    </row>
    <row r="995" customFormat="false" ht="15" hidden="false" customHeight="false" outlineLevel="0" collapsed="false">
      <c r="A995" s="7"/>
      <c r="B995" s="7"/>
      <c r="C995" s="7"/>
      <c r="D995" s="42"/>
      <c r="E995" s="38" t="str">
        <f aca="false">IF($A995="","",ROUND(N(C995)*N(D995),2))</f>
        <v/>
      </c>
      <c r="F995" s="8" t="str">
        <f aca="false">IF($A995="","",IF(COUNTIF(Invoices!$A$6:$A$505,$A995)=0,"Invoice not registered",""))</f>
        <v/>
      </c>
      <c r="G995" s="8" t="str">
        <f aca="false">IF($A995="","",$A995&amp;"|"&amp;COUNTIF($A$6:$A995,$A995))</f>
        <v/>
      </c>
    </row>
    <row r="996" customFormat="false" ht="15" hidden="false" customHeight="false" outlineLevel="0" collapsed="false">
      <c r="A996" s="7"/>
      <c r="B996" s="7"/>
      <c r="C996" s="7"/>
      <c r="D996" s="42"/>
      <c r="E996" s="38" t="str">
        <f aca="false">IF($A996="","",ROUND(N(C996)*N(D996),2))</f>
        <v/>
      </c>
      <c r="F996" s="8" t="str">
        <f aca="false">IF($A996="","",IF(COUNTIF(Invoices!$A$6:$A$505,$A996)=0,"Invoice not registered",""))</f>
        <v/>
      </c>
      <c r="G996" s="8" t="str">
        <f aca="false">IF($A996="","",$A996&amp;"|"&amp;COUNTIF($A$6:$A996,$A996))</f>
        <v/>
      </c>
    </row>
    <row r="997" customFormat="false" ht="15" hidden="false" customHeight="false" outlineLevel="0" collapsed="false">
      <c r="A997" s="7"/>
      <c r="B997" s="7"/>
      <c r="C997" s="7"/>
      <c r="D997" s="42"/>
      <c r="E997" s="38" t="str">
        <f aca="false">IF($A997="","",ROUND(N(C997)*N(D997),2))</f>
        <v/>
      </c>
      <c r="F997" s="8" t="str">
        <f aca="false">IF($A997="","",IF(COUNTIF(Invoices!$A$6:$A$505,$A997)=0,"Invoice not registered",""))</f>
        <v/>
      </c>
      <c r="G997" s="8" t="str">
        <f aca="false">IF($A997="","",$A997&amp;"|"&amp;COUNTIF($A$6:$A997,$A997))</f>
        <v/>
      </c>
    </row>
    <row r="998" customFormat="false" ht="15" hidden="false" customHeight="false" outlineLevel="0" collapsed="false">
      <c r="A998" s="7"/>
      <c r="B998" s="7"/>
      <c r="C998" s="7"/>
      <c r="D998" s="42"/>
      <c r="E998" s="38" t="str">
        <f aca="false">IF($A998="","",ROUND(N(C998)*N(D998),2))</f>
        <v/>
      </c>
      <c r="F998" s="8" t="str">
        <f aca="false">IF($A998="","",IF(COUNTIF(Invoices!$A$6:$A$505,$A998)=0,"Invoice not registered",""))</f>
        <v/>
      </c>
      <c r="G998" s="8" t="str">
        <f aca="false">IF($A998="","",$A998&amp;"|"&amp;COUNTIF($A$6:$A998,$A998))</f>
        <v/>
      </c>
    </row>
    <row r="999" customFormat="false" ht="15" hidden="false" customHeight="false" outlineLevel="0" collapsed="false">
      <c r="A999" s="7"/>
      <c r="B999" s="7"/>
      <c r="C999" s="7"/>
      <c r="D999" s="42"/>
      <c r="E999" s="38" t="str">
        <f aca="false">IF($A999="","",ROUND(N(C999)*N(D999),2))</f>
        <v/>
      </c>
      <c r="F999" s="8" t="str">
        <f aca="false">IF($A999="","",IF(COUNTIF(Invoices!$A$6:$A$505,$A999)=0,"Invoice not registered",""))</f>
        <v/>
      </c>
      <c r="G999" s="8" t="str">
        <f aca="false">IF($A999="","",$A999&amp;"|"&amp;COUNTIF($A$6:$A999,$A999))</f>
        <v/>
      </c>
    </row>
    <row r="1000" customFormat="false" ht="15" hidden="false" customHeight="false" outlineLevel="0" collapsed="false">
      <c r="A1000" s="7"/>
      <c r="B1000" s="7"/>
      <c r="C1000" s="7"/>
      <c r="D1000" s="42"/>
      <c r="E1000" s="38" t="str">
        <f aca="false">IF($A1000="","",ROUND(N(C1000)*N(D1000),2))</f>
        <v/>
      </c>
      <c r="F1000" s="8" t="str">
        <f aca="false">IF($A1000="","",IF(COUNTIF(Invoices!$A$6:$A$505,$A1000)=0,"Invoice not registered",""))</f>
        <v/>
      </c>
      <c r="G1000" s="8" t="str">
        <f aca="false">IF($A1000="","",$A1000&amp;"|"&amp;COUNTIF($A$6:$A1000,$A1000))</f>
        <v/>
      </c>
    </row>
    <row r="1001" customFormat="false" ht="15" hidden="false" customHeight="false" outlineLevel="0" collapsed="false">
      <c r="A1001" s="7"/>
      <c r="B1001" s="7"/>
      <c r="C1001" s="7"/>
      <c r="D1001" s="42"/>
      <c r="E1001" s="38" t="str">
        <f aca="false">IF($A1001="","",ROUND(N(C1001)*N(D1001),2))</f>
        <v/>
      </c>
      <c r="F1001" s="8" t="str">
        <f aca="false">IF($A1001="","",IF(COUNTIF(Invoices!$A$6:$A$505,$A1001)=0,"Invoice not registered",""))</f>
        <v/>
      </c>
      <c r="G1001" s="8" t="str">
        <f aca="false">IF($A1001="","",$A1001&amp;"|"&amp;COUNTIF($A$6:$A1001,$A1001))</f>
        <v/>
      </c>
    </row>
    <row r="1002" customFormat="false" ht="15" hidden="false" customHeight="false" outlineLevel="0" collapsed="false">
      <c r="A1002" s="7"/>
      <c r="B1002" s="7"/>
      <c r="C1002" s="7"/>
      <c r="D1002" s="42"/>
      <c r="E1002" s="38" t="str">
        <f aca="false">IF($A1002="","",ROUND(N(C1002)*N(D1002),2))</f>
        <v/>
      </c>
      <c r="F1002" s="8" t="str">
        <f aca="false">IF($A1002="","",IF(COUNTIF(Invoices!$A$6:$A$505,$A1002)=0,"Invoice not registered",""))</f>
        <v/>
      </c>
      <c r="G1002" s="8" t="str">
        <f aca="false">IF($A1002="","",$A1002&amp;"|"&amp;COUNTIF($A$6:$A1002,$A1002))</f>
        <v/>
      </c>
    </row>
    <row r="1003" customFormat="false" ht="15" hidden="false" customHeight="false" outlineLevel="0" collapsed="false">
      <c r="A1003" s="7"/>
      <c r="B1003" s="7"/>
      <c r="C1003" s="7"/>
      <c r="D1003" s="42"/>
      <c r="E1003" s="38" t="str">
        <f aca="false">IF($A1003="","",ROUND(N(C1003)*N(D1003),2))</f>
        <v/>
      </c>
      <c r="F1003" s="8" t="str">
        <f aca="false">IF($A1003="","",IF(COUNTIF(Invoices!$A$6:$A$505,$A1003)=0,"Invoice not registered",""))</f>
        <v/>
      </c>
      <c r="G1003" s="8" t="str">
        <f aca="false">IF($A1003="","",$A1003&amp;"|"&amp;COUNTIF($A$6:$A1003,$A1003))</f>
        <v/>
      </c>
    </row>
    <row r="1004" customFormat="false" ht="15" hidden="false" customHeight="false" outlineLevel="0" collapsed="false">
      <c r="A1004" s="7"/>
      <c r="B1004" s="7"/>
      <c r="C1004" s="7"/>
      <c r="D1004" s="42"/>
      <c r="E1004" s="38" t="str">
        <f aca="false">IF($A1004="","",ROUND(N(C1004)*N(D1004),2))</f>
        <v/>
      </c>
      <c r="F1004" s="8" t="str">
        <f aca="false">IF($A1004="","",IF(COUNTIF(Invoices!$A$6:$A$505,$A1004)=0,"Invoice not registered",""))</f>
        <v/>
      </c>
      <c r="G1004" s="8" t="str">
        <f aca="false">IF($A1004="","",$A1004&amp;"|"&amp;COUNTIF($A$6:$A1004,$A1004))</f>
        <v/>
      </c>
    </row>
    <row r="1005" customFormat="false" ht="15" hidden="false" customHeight="false" outlineLevel="0" collapsed="false">
      <c r="A1005" s="7"/>
      <c r="B1005" s="7"/>
      <c r="C1005" s="7"/>
      <c r="D1005" s="42"/>
      <c r="E1005" s="38" t="str">
        <f aca="false">IF($A1005="","",ROUND(N(C1005)*N(D1005),2))</f>
        <v/>
      </c>
      <c r="F1005" s="8" t="str">
        <f aca="false">IF($A1005="","",IF(COUNTIF(Invoices!$A$6:$A$505,$A1005)=0,"Invoice not registered",""))</f>
        <v/>
      </c>
      <c r="G1005" s="8" t="str">
        <f aca="false">IF($A1005="","",$A1005&amp;"|"&amp;COUNTIF($A$6:$A1005,$A1005))</f>
        <v/>
      </c>
    </row>
    <row r="1006" customFormat="false" ht="15" hidden="false" customHeight="false" outlineLevel="0" collapsed="false">
      <c r="A1006" s="7"/>
      <c r="B1006" s="7"/>
      <c r="C1006" s="7"/>
      <c r="D1006" s="42"/>
      <c r="E1006" s="38" t="str">
        <f aca="false">IF($A1006="","",ROUND(N(C1006)*N(D1006),2))</f>
        <v/>
      </c>
      <c r="F1006" s="8" t="str">
        <f aca="false">IF($A1006="","",IF(COUNTIF(Invoices!$A$6:$A$505,$A1006)=0,"Invoice not registered",""))</f>
        <v/>
      </c>
      <c r="G1006" s="8" t="str">
        <f aca="false">IF($A1006="","",$A1006&amp;"|"&amp;COUNTIF($A$6:$A1006,$A1006))</f>
        <v/>
      </c>
    </row>
    <row r="1007" customFormat="false" ht="15" hidden="false" customHeight="false" outlineLevel="0" collapsed="false">
      <c r="A1007" s="7"/>
      <c r="B1007" s="7"/>
      <c r="C1007" s="7"/>
      <c r="D1007" s="42"/>
      <c r="E1007" s="38" t="str">
        <f aca="false">IF($A1007="","",ROUND(N(C1007)*N(D1007),2))</f>
        <v/>
      </c>
      <c r="F1007" s="8" t="str">
        <f aca="false">IF($A1007="","",IF(COUNTIF(Invoices!$A$6:$A$505,$A1007)=0,"Invoice not registered",""))</f>
        <v/>
      </c>
      <c r="G1007" s="8" t="str">
        <f aca="false">IF($A1007="","",$A1007&amp;"|"&amp;COUNTIF($A$6:$A1007,$A1007))</f>
        <v/>
      </c>
    </row>
    <row r="1008" customFormat="false" ht="15" hidden="false" customHeight="false" outlineLevel="0" collapsed="false">
      <c r="A1008" s="7"/>
      <c r="B1008" s="7"/>
      <c r="C1008" s="7"/>
      <c r="D1008" s="42"/>
      <c r="E1008" s="38" t="str">
        <f aca="false">IF($A1008="","",ROUND(N(C1008)*N(D1008),2))</f>
        <v/>
      </c>
      <c r="F1008" s="8" t="str">
        <f aca="false">IF($A1008="","",IF(COUNTIF(Invoices!$A$6:$A$505,$A1008)=0,"Invoice not registered",""))</f>
        <v/>
      </c>
      <c r="G1008" s="8" t="str">
        <f aca="false">IF($A1008="","",$A1008&amp;"|"&amp;COUNTIF($A$6:$A1008,$A1008))</f>
        <v/>
      </c>
    </row>
    <row r="1009" customFormat="false" ht="15" hidden="false" customHeight="false" outlineLevel="0" collapsed="false">
      <c r="A1009" s="7"/>
      <c r="B1009" s="7"/>
      <c r="C1009" s="7"/>
      <c r="D1009" s="42"/>
      <c r="E1009" s="38" t="str">
        <f aca="false">IF($A1009="","",ROUND(N(C1009)*N(D1009),2))</f>
        <v/>
      </c>
      <c r="F1009" s="8" t="str">
        <f aca="false">IF($A1009="","",IF(COUNTIF(Invoices!$A$6:$A$505,$A1009)=0,"Invoice not registered",""))</f>
        <v/>
      </c>
      <c r="G1009" s="8" t="str">
        <f aca="false">IF($A1009="","",$A1009&amp;"|"&amp;COUNTIF($A$6:$A1009,$A1009))</f>
        <v/>
      </c>
    </row>
    <row r="1010" customFormat="false" ht="15" hidden="false" customHeight="false" outlineLevel="0" collapsed="false">
      <c r="A1010" s="7"/>
      <c r="B1010" s="7"/>
      <c r="C1010" s="7"/>
      <c r="D1010" s="42"/>
      <c r="E1010" s="38" t="str">
        <f aca="false">IF($A1010="","",ROUND(N(C1010)*N(D1010),2))</f>
        <v/>
      </c>
      <c r="F1010" s="8" t="str">
        <f aca="false">IF($A1010="","",IF(COUNTIF(Invoices!$A$6:$A$505,$A1010)=0,"Invoice not registered",""))</f>
        <v/>
      </c>
      <c r="G1010" s="8" t="str">
        <f aca="false">IF($A1010="","",$A1010&amp;"|"&amp;COUNTIF($A$6:$A1010,$A1010))</f>
        <v/>
      </c>
    </row>
    <row r="1011" customFormat="false" ht="15" hidden="false" customHeight="false" outlineLevel="0" collapsed="false">
      <c r="A1011" s="7"/>
      <c r="B1011" s="7"/>
      <c r="C1011" s="7"/>
      <c r="D1011" s="42"/>
      <c r="E1011" s="38" t="str">
        <f aca="false">IF($A1011="","",ROUND(N(C1011)*N(D1011),2))</f>
        <v/>
      </c>
      <c r="F1011" s="8" t="str">
        <f aca="false">IF($A1011="","",IF(COUNTIF(Invoices!$A$6:$A$505,$A1011)=0,"Invoice not registered",""))</f>
        <v/>
      </c>
      <c r="G1011" s="8" t="str">
        <f aca="false">IF($A1011="","",$A1011&amp;"|"&amp;COUNTIF($A$6:$A1011,$A1011))</f>
        <v/>
      </c>
    </row>
    <row r="1012" customFormat="false" ht="15" hidden="false" customHeight="false" outlineLevel="0" collapsed="false">
      <c r="A1012" s="7"/>
      <c r="B1012" s="7"/>
      <c r="C1012" s="7"/>
      <c r="D1012" s="42"/>
      <c r="E1012" s="38" t="str">
        <f aca="false">IF($A1012="","",ROUND(N(C1012)*N(D1012),2))</f>
        <v/>
      </c>
      <c r="F1012" s="8" t="str">
        <f aca="false">IF($A1012="","",IF(COUNTIF(Invoices!$A$6:$A$505,$A1012)=0,"Invoice not registered",""))</f>
        <v/>
      </c>
      <c r="G1012" s="8" t="str">
        <f aca="false">IF($A1012="","",$A1012&amp;"|"&amp;COUNTIF($A$6:$A1012,$A1012))</f>
        <v/>
      </c>
    </row>
    <row r="1013" customFormat="false" ht="15" hidden="false" customHeight="false" outlineLevel="0" collapsed="false">
      <c r="A1013" s="7"/>
      <c r="B1013" s="7"/>
      <c r="C1013" s="7"/>
      <c r="D1013" s="42"/>
      <c r="E1013" s="38" t="str">
        <f aca="false">IF($A1013="","",ROUND(N(C1013)*N(D1013),2))</f>
        <v/>
      </c>
      <c r="F1013" s="8" t="str">
        <f aca="false">IF($A1013="","",IF(COUNTIF(Invoices!$A$6:$A$505,$A1013)=0,"Invoice not registered",""))</f>
        <v/>
      </c>
      <c r="G1013" s="8" t="str">
        <f aca="false">IF($A1013="","",$A1013&amp;"|"&amp;COUNTIF($A$6:$A1013,$A1013))</f>
        <v/>
      </c>
    </row>
    <row r="1014" customFormat="false" ht="15" hidden="false" customHeight="false" outlineLevel="0" collapsed="false">
      <c r="A1014" s="7"/>
      <c r="B1014" s="7"/>
      <c r="C1014" s="7"/>
      <c r="D1014" s="42"/>
      <c r="E1014" s="38" t="str">
        <f aca="false">IF($A1014="","",ROUND(N(C1014)*N(D1014),2))</f>
        <v/>
      </c>
      <c r="F1014" s="8" t="str">
        <f aca="false">IF($A1014="","",IF(COUNTIF(Invoices!$A$6:$A$505,$A1014)=0,"Invoice not registered",""))</f>
        <v/>
      </c>
      <c r="G1014" s="8" t="str">
        <f aca="false">IF($A1014="","",$A1014&amp;"|"&amp;COUNTIF($A$6:$A1014,$A1014))</f>
        <v/>
      </c>
    </row>
    <row r="1015" customFormat="false" ht="15" hidden="false" customHeight="false" outlineLevel="0" collapsed="false">
      <c r="A1015" s="7"/>
      <c r="B1015" s="7"/>
      <c r="C1015" s="7"/>
      <c r="D1015" s="42"/>
      <c r="E1015" s="38" t="str">
        <f aca="false">IF($A1015="","",ROUND(N(C1015)*N(D1015),2))</f>
        <v/>
      </c>
      <c r="F1015" s="8" t="str">
        <f aca="false">IF($A1015="","",IF(COUNTIF(Invoices!$A$6:$A$505,$A1015)=0,"Invoice not registered",""))</f>
        <v/>
      </c>
      <c r="G1015" s="8" t="str">
        <f aca="false">IF($A1015="","",$A1015&amp;"|"&amp;COUNTIF($A$6:$A1015,$A1015))</f>
        <v/>
      </c>
    </row>
    <row r="1016" customFormat="false" ht="15" hidden="false" customHeight="false" outlineLevel="0" collapsed="false">
      <c r="A1016" s="7"/>
      <c r="B1016" s="7"/>
      <c r="C1016" s="7"/>
      <c r="D1016" s="42"/>
      <c r="E1016" s="38" t="str">
        <f aca="false">IF($A1016="","",ROUND(N(C1016)*N(D1016),2))</f>
        <v/>
      </c>
      <c r="F1016" s="8" t="str">
        <f aca="false">IF($A1016="","",IF(COUNTIF(Invoices!$A$6:$A$505,$A1016)=0,"Invoice not registered",""))</f>
        <v/>
      </c>
      <c r="G1016" s="8" t="str">
        <f aca="false">IF($A1016="","",$A1016&amp;"|"&amp;COUNTIF($A$6:$A1016,$A1016))</f>
        <v/>
      </c>
    </row>
    <row r="1017" customFormat="false" ht="15" hidden="false" customHeight="false" outlineLevel="0" collapsed="false">
      <c r="A1017" s="7"/>
      <c r="B1017" s="7"/>
      <c r="C1017" s="7"/>
      <c r="D1017" s="42"/>
      <c r="E1017" s="38" t="str">
        <f aca="false">IF($A1017="","",ROUND(N(C1017)*N(D1017),2))</f>
        <v/>
      </c>
      <c r="F1017" s="8" t="str">
        <f aca="false">IF($A1017="","",IF(COUNTIF(Invoices!$A$6:$A$505,$A1017)=0,"Invoice not registered",""))</f>
        <v/>
      </c>
      <c r="G1017" s="8" t="str">
        <f aca="false">IF($A1017="","",$A1017&amp;"|"&amp;COUNTIF($A$6:$A1017,$A1017))</f>
        <v/>
      </c>
    </row>
    <row r="1018" customFormat="false" ht="15" hidden="false" customHeight="false" outlineLevel="0" collapsed="false">
      <c r="A1018" s="7"/>
      <c r="B1018" s="7"/>
      <c r="C1018" s="7"/>
      <c r="D1018" s="42"/>
      <c r="E1018" s="38" t="str">
        <f aca="false">IF($A1018="","",ROUND(N(C1018)*N(D1018),2))</f>
        <v/>
      </c>
      <c r="F1018" s="8" t="str">
        <f aca="false">IF($A1018="","",IF(COUNTIF(Invoices!$A$6:$A$505,$A1018)=0,"Invoice not registered",""))</f>
        <v/>
      </c>
      <c r="G1018" s="8" t="str">
        <f aca="false">IF($A1018="","",$A1018&amp;"|"&amp;COUNTIF($A$6:$A1018,$A1018))</f>
        <v/>
      </c>
    </row>
    <row r="1019" customFormat="false" ht="15" hidden="false" customHeight="false" outlineLevel="0" collapsed="false">
      <c r="A1019" s="7"/>
      <c r="B1019" s="7"/>
      <c r="C1019" s="7"/>
      <c r="D1019" s="42"/>
      <c r="E1019" s="38" t="str">
        <f aca="false">IF($A1019="","",ROUND(N(C1019)*N(D1019),2))</f>
        <v/>
      </c>
      <c r="F1019" s="8" t="str">
        <f aca="false">IF($A1019="","",IF(COUNTIF(Invoices!$A$6:$A$505,$A1019)=0,"Invoice not registered",""))</f>
        <v/>
      </c>
      <c r="G1019" s="8" t="str">
        <f aca="false">IF($A1019="","",$A1019&amp;"|"&amp;COUNTIF($A$6:$A1019,$A1019))</f>
        <v/>
      </c>
    </row>
    <row r="1020" customFormat="false" ht="15" hidden="false" customHeight="false" outlineLevel="0" collapsed="false">
      <c r="A1020" s="7"/>
      <c r="B1020" s="7"/>
      <c r="C1020" s="7"/>
      <c r="D1020" s="42"/>
      <c r="E1020" s="38" t="str">
        <f aca="false">IF($A1020="","",ROUND(N(C1020)*N(D1020),2))</f>
        <v/>
      </c>
      <c r="F1020" s="8" t="str">
        <f aca="false">IF($A1020="","",IF(COUNTIF(Invoices!$A$6:$A$505,$A1020)=0,"Invoice not registered",""))</f>
        <v/>
      </c>
      <c r="G1020" s="8" t="str">
        <f aca="false">IF($A1020="","",$A1020&amp;"|"&amp;COUNTIF($A$6:$A1020,$A1020))</f>
        <v/>
      </c>
    </row>
    <row r="1021" customFormat="false" ht="15" hidden="false" customHeight="false" outlineLevel="0" collapsed="false">
      <c r="A1021" s="7"/>
      <c r="B1021" s="7"/>
      <c r="C1021" s="7"/>
      <c r="D1021" s="42"/>
      <c r="E1021" s="38" t="str">
        <f aca="false">IF($A1021="","",ROUND(N(C1021)*N(D1021),2))</f>
        <v/>
      </c>
      <c r="F1021" s="8" t="str">
        <f aca="false">IF($A1021="","",IF(COUNTIF(Invoices!$A$6:$A$505,$A1021)=0,"Invoice not registered",""))</f>
        <v/>
      </c>
      <c r="G1021" s="8" t="str">
        <f aca="false">IF($A1021="","",$A1021&amp;"|"&amp;COUNTIF($A$6:$A1021,$A1021))</f>
        <v/>
      </c>
    </row>
    <row r="1022" customFormat="false" ht="15" hidden="false" customHeight="false" outlineLevel="0" collapsed="false">
      <c r="A1022" s="7"/>
      <c r="B1022" s="7"/>
      <c r="C1022" s="7"/>
      <c r="D1022" s="42"/>
      <c r="E1022" s="38" t="str">
        <f aca="false">IF($A1022="","",ROUND(N(C1022)*N(D1022),2))</f>
        <v/>
      </c>
      <c r="F1022" s="8" t="str">
        <f aca="false">IF($A1022="","",IF(COUNTIF(Invoices!$A$6:$A$505,$A1022)=0,"Invoice not registered",""))</f>
        <v/>
      </c>
      <c r="G1022" s="8" t="str">
        <f aca="false">IF($A1022="","",$A1022&amp;"|"&amp;COUNTIF($A$6:$A1022,$A1022))</f>
        <v/>
      </c>
    </row>
    <row r="1023" customFormat="false" ht="15" hidden="false" customHeight="false" outlineLevel="0" collapsed="false">
      <c r="A1023" s="7"/>
      <c r="B1023" s="7"/>
      <c r="C1023" s="7"/>
      <c r="D1023" s="42"/>
      <c r="E1023" s="38" t="str">
        <f aca="false">IF($A1023="","",ROUND(N(C1023)*N(D1023),2))</f>
        <v/>
      </c>
      <c r="F1023" s="8" t="str">
        <f aca="false">IF($A1023="","",IF(COUNTIF(Invoices!$A$6:$A$505,$A1023)=0,"Invoice not registered",""))</f>
        <v/>
      </c>
      <c r="G1023" s="8" t="str">
        <f aca="false">IF($A1023="","",$A1023&amp;"|"&amp;COUNTIF($A$6:$A1023,$A1023))</f>
        <v/>
      </c>
    </row>
    <row r="1024" customFormat="false" ht="15" hidden="false" customHeight="false" outlineLevel="0" collapsed="false">
      <c r="A1024" s="7"/>
      <c r="B1024" s="7"/>
      <c r="C1024" s="7"/>
      <c r="D1024" s="42"/>
      <c r="E1024" s="38" t="str">
        <f aca="false">IF($A1024="","",ROUND(N(C1024)*N(D1024),2))</f>
        <v/>
      </c>
      <c r="F1024" s="8" t="str">
        <f aca="false">IF($A1024="","",IF(COUNTIF(Invoices!$A$6:$A$505,$A1024)=0,"Invoice not registered",""))</f>
        <v/>
      </c>
      <c r="G1024" s="8" t="str">
        <f aca="false">IF($A1024="","",$A1024&amp;"|"&amp;COUNTIF($A$6:$A1024,$A1024))</f>
        <v/>
      </c>
    </row>
    <row r="1025" customFormat="false" ht="15" hidden="false" customHeight="false" outlineLevel="0" collapsed="false">
      <c r="A1025" s="7"/>
      <c r="B1025" s="7"/>
      <c r="C1025" s="7"/>
      <c r="D1025" s="42"/>
      <c r="E1025" s="38" t="str">
        <f aca="false">IF($A1025="","",ROUND(N(C1025)*N(D1025),2))</f>
        <v/>
      </c>
      <c r="F1025" s="8" t="str">
        <f aca="false">IF($A1025="","",IF(COUNTIF(Invoices!$A$6:$A$505,$A1025)=0,"Invoice not registered",""))</f>
        <v/>
      </c>
      <c r="G1025" s="8" t="str">
        <f aca="false">IF($A1025="","",$A1025&amp;"|"&amp;COUNTIF($A$6:$A1025,$A1025))</f>
        <v/>
      </c>
    </row>
    <row r="1026" customFormat="false" ht="15" hidden="false" customHeight="false" outlineLevel="0" collapsed="false">
      <c r="A1026" s="7"/>
      <c r="B1026" s="7"/>
      <c r="C1026" s="7"/>
      <c r="D1026" s="42"/>
      <c r="E1026" s="38" t="str">
        <f aca="false">IF($A1026="","",ROUND(N(C1026)*N(D1026),2))</f>
        <v/>
      </c>
      <c r="F1026" s="8" t="str">
        <f aca="false">IF($A1026="","",IF(COUNTIF(Invoices!$A$6:$A$505,$A1026)=0,"Invoice not registered",""))</f>
        <v/>
      </c>
      <c r="G1026" s="8" t="str">
        <f aca="false">IF($A1026="","",$A1026&amp;"|"&amp;COUNTIF($A$6:$A1026,$A1026))</f>
        <v/>
      </c>
    </row>
    <row r="1027" customFormat="false" ht="15" hidden="false" customHeight="false" outlineLevel="0" collapsed="false">
      <c r="A1027" s="7"/>
      <c r="B1027" s="7"/>
      <c r="C1027" s="7"/>
      <c r="D1027" s="42"/>
      <c r="E1027" s="38" t="str">
        <f aca="false">IF($A1027="","",ROUND(N(C1027)*N(D1027),2))</f>
        <v/>
      </c>
      <c r="F1027" s="8" t="str">
        <f aca="false">IF($A1027="","",IF(COUNTIF(Invoices!$A$6:$A$505,$A1027)=0,"Invoice not registered",""))</f>
        <v/>
      </c>
      <c r="G1027" s="8" t="str">
        <f aca="false">IF($A1027="","",$A1027&amp;"|"&amp;COUNTIF($A$6:$A1027,$A1027))</f>
        <v/>
      </c>
    </row>
    <row r="1028" customFormat="false" ht="15" hidden="false" customHeight="false" outlineLevel="0" collapsed="false">
      <c r="A1028" s="7"/>
      <c r="B1028" s="7"/>
      <c r="C1028" s="7"/>
      <c r="D1028" s="42"/>
      <c r="E1028" s="38" t="str">
        <f aca="false">IF($A1028="","",ROUND(N(C1028)*N(D1028),2))</f>
        <v/>
      </c>
      <c r="F1028" s="8" t="str">
        <f aca="false">IF($A1028="","",IF(COUNTIF(Invoices!$A$6:$A$505,$A1028)=0,"Invoice not registered",""))</f>
        <v/>
      </c>
      <c r="G1028" s="8" t="str">
        <f aca="false">IF($A1028="","",$A1028&amp;"|"&amp;COUNTIF($A$6:$A1028,$A1028))</f>
        <v/>
      </c>
    </row>
    <row r="1029" customFormat="false" ht="15" hidden="false" customHeight="false" outlineLevel="0" collapsed="false">
      <c r="A1029" s="7"/>
      <c r="B1029" s="7"/>
      <c r="C1029" s="7"/>
      <c r="D1029" s="42"/>
      <c r="E1029" s="38" t="str">
        <f aca="false">IF($A1029="","",ROUND(N(C1029)*N(D1029),2))</f>
        <v/>
      </c>
      <c r="F1029" s="8" t="str">
        <f aca="false">IF($A1029="","",IF(COUNTIF(Invoices!$A$6:$A$505,$A1029)=0,"Invoice not registered",""))</f>
        <v/>
      </c>
      <c r="G1029" s="8" t="str">
        <f aca="false">IF($A1029="","",$A1029&amp;"|"&amp;COUNTIF($A$6:$A1029,$A1029))</f>
        <v/>
      </c>
    </row>
    <row r="1030" customFormat="false" ht="15" hidden="false" customHeight="false" outlineLevel="0" collapsed="false">
      <c r="A1030" s="7"/>
      <c r="B1030" s="7"/>
      <c r="C1030" s="7"/>
      <c r="D1030" s="42"/>
      <c r="E1030" s="38" t="str">
        <f aca="false">IF($A1030="","",ROUND(N(C1030)*N(D1030),2))</f>
        <v/>
      </c>
      <c r="F1030" s="8" t="str">
        <f aca="false">IF($A1030="","",IF(COUNTIF(Invoices!$A$6:$A$505,$A1030)=0,"Invoice not registered",""))</f>
        <v/>
      </c>
      <c r="G1030" s="8" t="str">
        <f aca="false">IF($A1030="","",$A1030&amp;"|"&amp;COUNTIF($A$6:$A1030,$A1030))</f>
        <v/>
      </c>
    </row>
    <row r="1031" customFormat="false" ht="15" hidden="false" customHeight="false" outlineLevel="0" collapsed="false">
      <c r="A1031" s="7"/>
      <c r="B1031" s="7"/>
      <c r="C1031" s="7"/>
      <c r="D1031" s="42"/>
      <c r="E1031" s="38" t="str">
        <f aca="false">IF($A1031="","",ROUND(N(C1031)*N(D1031),2))</f>
        <v/>
      </c>
      <c r="F1031" s="8" t="str">
        <f aca="false">IF($A1031="","",IF(COUNTIF(Invoices!$A$6:$A$505,$A1031)=0,"Invoice not registered",""))</f>
        <v/>
      </c>
      <c r="G1031" s="8" t="str">
        <f aca="false">IF($A1031="","",$A1031&amp;"|"&amp;COUNTIF($A$6:$A1031,$A1031))</f>
        <v/>
      </c>
    </row>
    <row r="1032" customFormat="false" ht="15" hidden="false" customHeight="false" outlineLevel="0" collapsed="false">
      <c r="A1032" s="7"/>
      <c r="B1032" s="7"/>
      <c r="C1032" s="7"/>
      <c r="D1032" s="42"/>
      <c r="E1032" s="38" t="str">
        <f aca="false">IF($A1032="","",ROUND(N(C1032)*N(D1032),2))</f>
        <v/>
      </c>
      <c r="F1032" s="8" t="str">
        <f aca="false">IF($A1032="","",IF(COUNTIF(Invoices!$A$6:$A$505,$A1032)=0,"Invoice not registered",""))</f>
        <v/>
      </c>
      <c r="G1032" s="8" t="str">
        <f aca="false">IF($A1032="","",$A1032&amp;"|"&amp;COUNTIF($A$6:$A1032,$A1032))</f>
        <v/>
      </c>
    </row>
    <row r="1033" customFormat="false" ht="15" hidden="false" customHeight="false" outlineLevel="0" collapsed="false">
      <c r="A1033" s="7"/>
      <c r="B1033" s="7"/>
      <c r="C1033" s="7"/>
      <c r="D1033" s="42"/>
      <c r="E1033" s="38" t="str">
        <f aca="false">IF($A1033="","",ROUND(N(C1033)*N(D1033),2))</f>
        <v/>
      </c>
      <c r="F1033" s="8" t="str">
        <f aca="false">IF($A1033="","",IF(COUNTIF(Invoices!$A$6:$A$505,$A1033)=0,"Invoice not registered",""))</f>
        <v/>
      </c>
      <c r="G1033" s="8" t="str">
        <f aca="false">IF($A1033="","",$A1033&amp;"|"&amp;COUNTIF($A$6:$A1033,$A1033))</f>
        <v/>
      </c>
    </row>
    <row r="1034" customFormat="false" ht="15" hidden="false" customHeight="false" outlineLevel="0" collapsed="false">
      <c r="A1034" s="7"/>
      <c r="B1034" s="7"/>
      <c r="C1034" s="7"/>
      <c r="D1034" s="42"/>
      <c r="E1034" s="38" t="str">
        <f aca="false">IF($A1034="","",ROUND(N(C1034)*N(D1034),2))</f>
        <v/>
      </c>
      <c r="F1034" s="8" t="str">
        <f aca="false">IF($A1034="","",IF(COUNTIF(Invoices!$A$6:$A$505,$A1034)=0,"Invoice not registered",""))</f>
        <v/>
      </c>
      <c r="G1034" s="8" t="str">
        <f aca="false">IF($A1034="","",$A1034&amp;"|"&amp;COUNTIF($A$6:$A1034,$A1034))</f>
        <v/>
      </c>
    </row>
    <row r="1035" customFormat="false" ht="15" hidden="false" customHeight="false" outlineLevel="0" collapsed="false">
      <c r="A1035" s="7"/>
      <c r="B1035" s="7"/>
      <c r="C1035" s="7"/>
      <c r="D1035" s="42"/>
      <c r="E1035" s="38" t="str">
        <f aca="false">IF($A1035="","",ROUND(N(C1035)*N(D1035),2))</f>
        <v/>
      </c>
      <c r="F1035" s="8" t="str">
        <f aca="false">IF($A1035="","",IF(COUNTIF(Invoices!$A$6:$A$505,$A1035)=0,"Invoice not registered",""))</f>
        <v/>
      </c>
      <c r="G1035" s="8" t="str">
        <f aca="false">IF($A1035="","",$A1035&amp;"|"&amp;COUNTIF($A$6:$A1035,$A1035))</f>
        <v/>
      </c>
    </row>
    <row r="1036" customFormat="false" ht="15" hidden="false" customHeight="false" outlineLevel="0" collapsed="false">
      <c r="A1036" s="7"/>
      <c r="B1036" s="7"/>
      <c r="C1036" s="7"/>
      <c r="D1036" s="42"/>
      <c r="E1036" s="38" t="str">
        <f aca="false">IF($A1036="","",ROUND(N(C1036)*N(D1036),2))</f>
        <v/>
      </c>
      <c r="F1036" s="8" t="str">
        <f aca="false">IF($A1036="","",IF(COUNTIF(Invoices!$A$6:$A$505,$A1036)=0,"Invoice not registered",""))</f>
        <v/>
      </c>
      <c r="G1036" s="8" t="str">
        <f aca="false">IF($A1036="","",$A1036&amp;"|"&amp;COUNTIF($A$6:$A1036,$A1036))</f>
        <v/>
      </c>
    </row>
    <row r="1037" customFormat="false" ht="15" hidden="false" customHeight="false" outlineLevel="0" collapsed="false">
      <c r="A1037" s="7"/>
      <c r="B1037" s="7"/>
      <c r="C1037" s="7"/>
      <c r="D1037" s="42"/>
      <c r="E1037" s="38" t="str">
        <f aca="false">IF($A1037="","",ROUND(N(C1037)*N(D1037),2))</f>
        <v/>
      </c>
      <c r="F1037" s="8" t="str">
        <f aca="false">IF($A1037="","",IF(COUNTIF(Invoices!$A$6:$A$505,$A1037)=0,"Invoice not registered",""))</f>
        <v/>
      </c>
      <c r="G1037" s="8" t="str">
        <f aca="false">IF($A1037="","",$A1037&amp;"|"&amp;COUNTIF($A$6:$A1037,$A1037))</f>
        <v/>
      </c>
    </row>
    <row r="1038" customFormat="false" ht="15" hidden="false" customHeight="false" outlineLevel="0" collapsed="false">
      <c r="A1038" s="7"/>
      <c r="B1038" s="7"/>
      <c r="C1038" s="7"/>
      <c r="D1038" s="42"/>
      <c r="E1038" s="38" t="str">
        <f aca="false">IF($A1038="","",ROUND(N(C1038)*N(D1038),2))</f>
        <v/>
      </c>
      <c r="F1038" s="8" t="str">
        <f aca="false">IF($A1038="","",IF(COUNTIF(Invoices!$A$6:$A$505,$A1038)=0,"Invoice not registered",""))</f>
        <v/>
      </c>
      <c r="G1038" s="8" t="str">
        <f aca="false">IF($A1038="","",$A1038&amp;"|"&amp;COUNTIF($A$6:$A1038,$A1038))</f>
        <v/>
      </c>
    </row>
    <row r="1039" customFormat="false" ht="15" hidden="false" customHeight="false" outlineLevel="0" collapsed="false">
      <c r="A1039" s="7"/>
      <c r="B1039" s="7"/>
      <c r="C1039" s="7"/>
      <c r="D1039" s="42"/>
      <c r="E1039" s="38" t="str">
        <f aca="false">IF($A1039="","",ROUND(N(C1039)*N(D1039),2))</f>
        <v/>
      </c>
      <c r="F1039" s="8" t="str">
        <f aca="false">IF($A1039="","",IF(COUNTIF(Invoices!$A$6:$A$505,$A1039)=0,"Invoice not registered",""))</f>
        <v/>
      </c>
      <c r="G1039" s="8" t="str">
        <f aca="false">IF($A1039="","",$A1039&amp;"|"&amp;COUNTIF($A$6:$A1039,$A1039))</f>
        <v/>
      </c>
    </row>
    <row r="1040" customFormat="false" ht="15" hidden="false" customHeight="false" outlineLevel="0" collapsed="false">
      <c r="A1040" s="7"/>
      <c r="B1040" s="7"/>
      <c r="C1040" s="7"/>
      <c r="D1040" s="42"/>
      <c r="E1040" s="38" t="str">
        <f aca="false">IF($A1040="","",ROUND(N(C1040)*N(D1040),2))</f>
        <v/>
      </c>
      <c r="F1040" s="8" t="str">
        <f aca="false">IF($A1040="","",IF(COUNTIF(Invoices!$A$6:$A$505,$A1040)=0,"Invoice not registered",""))</f>
        <v/>
      </c>
      <c r="G1040" s="8" t="str">
        <f aca="false">IF($A1040="","",$A1040&amp;"|"&amp;COUNTIF($A$6:$A1040,$A1040))</f>
        <v/>
      </c>
    </row>
    <row r="1041" customFormat="false" ht="15" hidden="false" customHeight="false" outlineLevel="0" collapsed="false">
      <c r="A1041" s="7"/>
      <c r="B1041" s="7"/>
      <c r="C1041" s="7"/>
      <c r="D1041" s="42"/>
      <c r="E1041" s="38" t="str">
        <f aca="false">IF($A1041="","",ROUND(N(C1041)*N(D1041),2))</f>
        <v/>
      </c>
      <c r="F1041" s="8" t="str">
        <f aca="false">IF($A1041="","",IF(COUNTIF(Invoices!$A$6:$A$505,$A1041)=0,"Invoice not registered",""))</f>
        <v/>
      </c>
      <c r="G1041" s="8" t="str">
        <f aca="false">IF($A1041="","",$A1041&amp;"|"&amp;COUNTIF($A$6:$A1041,$A1041))</f>
        <v/>
      </c>
    </row>
    <row r="1042" customFormat="false" ht="15" hidden="false" customHeight="false" outlineLevel="0" collapsed="false">
      <c r="A1042" s="7"/>
      <c r="B1042" s="7"/>
      <c r="C1042" s="7"/>
      <c r="D1042" s="42"/>
      <c r="E1042" s="38" t="str">
        <f aca="false">IF($A1042="","",ROUND(N(C1042)*N(D1042),2))</f>
        <v/>
      </c>
      <c r="F1042" s="8" t="str">
        <f aca="false">IF($A1042="","",IF(COUNTIF(Invoices!$A$6:$A$505,$A1042)=0,"Invoice not registered",""))</f>
        <v/>
      </c>
      <c r="G1042" s="8" t="str">
        <f aca="false">IF($A1042="","",$A1042&amp;"|"&amp;COUNTIF($A$6:$A1042,$A1042))</f>
        <v/>
      </c>
    </row>
    <row r="1043" customFormat="false" ht="15" hidden="false" customHeight="false" outlineLevel="0" collapsed="false">
      <c r="A1043" s="7"/>
      <c r="B1043" s="7"/>
      <c r="C1043" s="7"/>
      <c r="D1043" s="42"/>
      <c r="E1043" s="38" t="str">
        <f aca="false">IF($A1043="","",ROUND(N(C1043)*N(D1043),2))</f>
        <v/>
      </c>
      <c r="F1043" s="8" t="str">
        <f aca="false">IF($A1043="","",IF(COUNTIF(Invoices!$A$6:$A$505,$A1043)=0,"Invoice not registered",""))</f>
        <v/>
      </c>
      <c r="G1043" s="8" t="str">
        <f aca="false">IF($A1043="","",$A1043&amp;"|"&amp;COUNTIF($A$6:$A1043,$A1043))</f>
        <v/>
      </c>
    </row>
    <row r="1044" customFormat="false" ht="15" hidden="false" customHeight="false" outlineLevel="0" collapsed="false">
      <c r="A1044" s="7"/>
      <c r="B1044" s="7"/>
      <c r="C1044" s="7"/>
      <c r="D1044" s="42"/>
      <c r="E1044" s="38" t="str">
        <f aca="false">IF($A1044="","",ROUND(N(C1044)*N(D1044),2))</f>
        <v/>
      </c>
      <c r="F1044" s="8" t="str">
        <f aca="false">IF($A1044="","",IF(COUNTIF(Invoices!$A$6:$A$505,$A1044)=0,"Invoice not registered",""))</f>
        <v/>
      </c>
      <c r="G1044" s="8" t="str">
        <f aca="false">IF($A1044="","",$A1044&amp;"|"&amp;COUNTIF($A$6:$A1044,$A1044))</f>
        <v/>
      </c>
    </row>
    <row r="1045" customFormat="false" ht="15" hidden="false" customHeight="false" outlineLevel="0" collapsed="false">
      <c r="A1045" s="7"/>
      <c r="B1045" s="7"/>
      <c r="C1045" s="7"/>
      <c r="D1045" s="42"/>
      <c r="E1045" s="38" t="str">
        <f aca="false">IF($A1045="","",ROUND(N(C1045)*N(D1045),2))</f>
        <v/>
      </c>
      <c r="F1045" s="8" t="str">
        <f aca="false">IF($A1045="","",IF(COUNTIF(Invoices!$A$6:$A$505,$A1045)=0,"Invoice not registered",""))</f>
        <v/>
      </c>
      <c r="G1045" s="8" t="str">
        <f aca="false">IF($A1045="","",$A1045&amp;"|"&amp;COUNTIF($A$6:$A1045,$A1045))</f>
        <v/>
      </c>
    </row>
    <row r="1046" customFormat="false" ht="15" hidden="false" customHeight="false" outlineLevel="0" collapsed="false">
      <c r="A1046" s="7"/>
      <c r="B1046" s="7"/>
      <c r="C1046" s="7"/>
      <c r="D1046" s="42"/>
      <c r="E1046" s="38" t="str">
        <f aca="false">IF($A1046="","",ROUND(N(C1046)*N(D1046),2))</f>
        <v/>
      </c>
      <c r="F1046" s="8" t="str">
        <f aca="false">IF($A1046="","",IF(COUNTIF(Invoices!$A$6:$A$505,$A1046)=0,"Invoice not registered",""))</f>
        <v/>
      </c>
      <c r="G1046" s="8" t="str">
        <f aca="false">IF($A1046="","",$A1046&amp;"|"&amp;COUNTIF($A$6:$A1046,$A1046))</f>
        <v/>
      </c>
    </row>
    <row r="1047" customFormat="false" ht="15" hidden="false" customHeight="false" outlineLevel="0" collapsed="false">
      <c r="A1047" s="7"/>
      <c r="B1047" s="7"/>
      <c r="C1047" s="7"/>
      <c r="D1047" s="42"/>
      <c r="E1047" s="38" t="str">
        <f aca="false">IF($A1047="","",ROUND(N(C1047)*N(D1047),2))</f>
        <v/>
      </c>
      <c r="F1047" s="8" t="str">
        <f aca="false">IF($A1047="","",IF(COUNTIF(Invoices!$A$6:$A$505,$A1047)=0,"Invoice not registered",""))</f>
        <v/>
      </c>
      <c r="G1047" s="8" t="str">
        <f aca="false">IF($A1047="","",$A1047&amp;"|"&amp;COUNTIF($A$6:$A1047,$A1047))</f>
        <v/>
      </c>
    </row>
    <row r="1048" customFormat="false" ht="15" hidden="false" customHeight="false" outlineLevel="0" collapsed="false">
      <c r="A1048" s="7"/>
      <c r="B1048" s="7"/>
      <c r="C1048" s="7"/>
      <c r="D1048" s="42"/>
      <c r="E1048" s="38" t="str">
        <f aca="false">IF($A1048="","",ROUND(N(C1048)*N(D1048),2))</f>
        <v/>
      </c>
      <c r="F1048" s="8" t="str">
        <f aca="false">IF($A1048="","",IF(COUNTIF(Invoices!$A$6:$A$505,$A1048)=0,"Invoice not registered",""))</f>
        <v/>
      </c>
      <c r="G1048" s="8" t="str">
        <f aca="false">IF($A1048="","",$A1048&amp;"|"&amp;COUNTIF($A$6:$A1048,$A1048))</f>
        <v/>
      </c>
    </row>
    <row r="1049" customFormat="false" ht="15" hidden="false" customHeight="false" outlineLevel="0" collapsed="false">
      <c r="A1049" s="7"/>
      <c r="B1049" s="7"/>
      <c r="C1049" s="7"/>
      <c r="D1049" s="42"/>
      <c r="E1049" s="38" t="str">
        <f aca="false">IF($A1049="","",ROUND(N(C1049)*N(D1049),2))</f>
        <v/>
      </c>
      <c r="F1049" s="8" t="str">
        <f aca="false">IF($A1049="","",IF(COUNTIF(Invoices!$A$6:$A$505,$A1049)=0,"Invoice not registered",""))</f>
        <v/>
      </c>
      <c r="G1049" s="8" t="str">
        <f aca="false">IF($A1049="","",$A1049&amp;"|"&amp;COUNTIF($A$6:$A1049,$A1049))</f>
        <v/>
      </c>
    </row>
    <row r="1050" customFormat="false" ht="15" hidden="false" customHeight="false" outlineLevel="0" collapsed="false">
      <c r="A1050" s="7"/>
      <c r="B1050" s="7"/>
      <c r="C1050" s="7"/>
      <c r="D1050" s="42"/>
      <c r="E1050" s="38" t="str">
        <f aca="false">IF($A1050="","",ROUND(N(C1050)*N(D1050),2))</f>
        <v/>
      </c>
      <c r="F1050" s="8" t="str">
        <f aca="false">IF($A1050="","",IF(COUNTIF(Invoices!$A$6:$A$505,$A1050)=0,"Invoice not registered",""))</f>
        <v/>
      </c>
      <c r="G1050" s="8" t="str">
        <f aca="false">IF($A1050="","",$A1050&amp;"|"&amp;COUNTIF($A$6:$A1050,$A1050))</f>
        <v/>
      </c>
    </row>
    <row r="1051" customFormat="false" ht="15" hidden="false" customHeight="false" outlineLevel="0" collapsed="false">
      <c r="A1051" s="7"/>
      <c r="B1051" s="7"/>
      <c r="C1051" s="7"/>
      <c r="D1051" s="42"/>
      <c r="E1051" s="38" t="str">
        <f aca="false">IF($A1051="","",ROUND(N(C1051)*N(D1051),2))</f>
        <v/>
      </c>
      <c r="F1051" s="8" t="str">
        <f aca="false">IF($A1051="","",IF(COUNTIF(Invoices!$A$6:$A$505,$A1051)=0,"Invoice not registered",""))</f>
        <v/>
      </c>
      <c r="G1051" s="8" t="str">
        <f aca="false">IF($A1051="","",$A1051&amp;"|"&amp;COUNTIF($A$6:$A1051,$A1051))</f>
        <v/>
      </c>
    </row>
    <row r="1052" customFormat="false" ht="15" hidden="false" customHeight="false" outlineLevel="0" collapsed="false">
      <c r="A1052" s="7"/>
      <c r="B1052" s="7"/>
      <c r="C1052" s="7"/>
      <c r="D1052" s="42"/>
      <c r="E1052" s="38" t="str">
        <f aca="false">IF($A1052="","",ROUND(N(C1052)*N(D1052),2))</f>
        <v/>
      </c>
      <c r="F1052" s="8" t="str">
        <f aca="false">IF($A1052="","",IF(COUNTIF(Invoices!$A$6:$A$505,$A1052)=0,"Invoice not registered",""))</f>
        <v/>
      </c>
      <c r="G1052" s="8" t="str">
        <f aca="false">IF($A1052="","",$A1052&amp;"|"&amp;COUNTIF($A$6:$A1052,$A1052))</f>
        <v/>
      </c>
    </row>
    <row r="1053" customFormat="false" ht="15" hidden="false" customHeight="false" outlineLevel="0" collapsed="false">
      <c r="A1053" s="7"/>
      <c r="B1053" s="7"/>
      <c r="C1053" s="7"/>
      <c r="D1053" s="42"/>
      <c r="E1053" s="38" t="str">
        <f aca="false">IF($A1053="","",ROUND(N(C1053)*N(D1053),2))</f>
        <v/>
      </c>
      <c r="F1053" s="8" t="str">
        <f aca="false">IF($A1053="","",IF(COUNTIF(Invoices!$A$6:$A$505,$A1053)=0,"Invoice not registered",""))</f>
        <v/>
      </c>
      <c r="G1053" s="8" t="str">
        <f aca="false">IF($A1053="","",$A1053&amp;"|"&amp;COUNTIF($A$6:$A1053,$A1053))</f>
        <v/>
      </c>
    </row>
    <row r="1054" customFormat="false" ht="15" hidden="false" customHeight="false" outlineLevel="0" collapsed="false">
      <c r="A1054" s="7"/>
      <c r="B1054" s="7"/>
      <c r="C1054" s="7"/>
      <c r="D1054" s="42"/>
      <c r="E1054" s="38" t="str">
        <f aca="false">IF($A1054="","",ROUND(N(C1054)*N(D1054),2))</f>
        <v/>
      </c>
      <c r="F1054" s="8" t="str">
        <f aca="false">IF($A1054="","",IF(COUNTIF(Invoices!$A$6:$A$505,$A1054)=0,"Invoice not registered",""))</f>
        <v/>
      </c>
      <c r="G1054" s="8" t="str">
        <f aca="false">IF($A1054="","",$A1054&amp;"|"&amp;COUNTIF($A$6:$A1054,$A1054))</f>
        <v/>
      </c>
    </row>
    <row r="1055" customFormat="false" ht="15" hidden="false" customHeight="false" outlineLevel="0" collapsed="false">
      <c r="A1055" s="7"/>
      <c r="B1055" s="7"/>
      <c r="C1055" s="7"/>
      <c r="D1055" s="42"/>
      <c r="E1055" s="38" t="str">
        <f aca="false">IF($A1055="","",ROUND(N(C1055)*N(D1055),2))</f>
        <v/>
      </c>
      <c r="F1055" s="8" t="str">
        <f aca="false">IF($A1055="","",IF(COUNTIF(Invoices!$A$6:$A$505,$A1055)=0,"Invoice not registered",""))</f>
        <v/>
      </c>
      <c r="G1055" s="8" t="str">
        <f aca="false">IF($A1055="","",$A1055&amp;"|"&amp;COUNTIF($A$6:$A1055,$A1055))</f>
        <v/>
      </c>
    </row>
    <row r="1056" customFormat="false" ht="15" hidden="false" customHeight="false" outlineLevel="0" collapsed="false">
      <c r="A1056" s="7"/>
      <c r="B1056" s="7"/>
      <c r="C1056" s="7"/>
      <c r="D1056" s="42"/>
      <c r="E1056" s="38" t="str">
        <f aca="false">IF($A1056="","",ROUND(N(C1056)*N(D1056),2))</f>
        <v/>
      </c>
      <c r="F1056" s="8" t="str">
        <f aca="false">IF($A1056="","",IF(COUNTIF(Invoices!$A$6:$A$505,$A1056)=0,"Invoice not registered",""))</f>
        <v/>
      </c>
      <c r="G1056" s="8" t="str">
        <f aca="false">IF($A1056="","",$A1056&amp;"|"&amp;COUNTIF($A$6:$A1056,$A1056))</f>
        <v/>
      </c>
    </row>
    <row r="1057" customFormat="false" ht="15" hidden="false" customHeight="false" outlineLevel="0" collapsed="false">
      <c r="A1057" s="7"/>
      <c r="B1057" s="7"/>
      <c r="C1057" s="7"/>
      <c r="D1057" s="42"/>
      <c r="E1057" s="38" t="str">
        <f aca="false">IF($A1057="","",ROUND(N(C1057)*N(D1057),2))</f>
        <v/>
      </c>
      <c r="F1057" s="8" t="str">
        <f aca="false">IF($A1057="","",IF(COUNTIF(Invoices!$A$6:$A$505,$A1057)=0,"Invoice not registered",""))</f>
        <v/>
      </c>
      <c r="G1057" s="8" t="str">
        <f aca="false">IF($A1057="","",$A1057&amp;"|"&amp;COUNTIF($A$6:$A1057,$A1057))</f>
        <v/>
      </c>
    </row>
    <row r="1058" customFormat="false" ht="15" hidden="false" customHeight="false" outlineLevel="0" collapsed="false">
      <c r="A1058" s="7"/>
      <c r="B1058" s="7"/>
      <c r="C1058" s="7"/>
      <c r="D1058" s="42"/>
      <c r="E1058" s="38" t="str">
        <f aca="false">IF($A1058="","",ROUND(N(C1058)*N(D1058),2))</f>
        <v/>
      </c>
      <c r="F1058" s="8" t="str">
        <f aca="false">IF($A1058="","",IF(COUNTIF(Invoices!$A$6:$A$505,$A1058)=0,"Invoice not registered",""))</f>
        <v/>
      </c>
      <c r="G1058" s="8" t="str">
        <f aca="false">IF($A1058="","",$A1058&amp;"|"&amp;COUNTIF($A$6:$A1058,$A1058))</f>
        <v/>
      </c>
    </row>
    <row r="1059" customFormat="false" ht="15" hidden="false" customHeight="false" outlineLevel="0" collapsed="false">
      <c r="A1059" s="7"/>
      <c r="B1059" s="7"/>
      <c r="C1059" s="7"/>
      <c r="D1059" s="42"/>
      <c r="E1059" s="38" t="str">
        <f aca="false">IF($A1059="","",ROUND(N(C1059)*N(D1059),2))</f>
        <v/>
      </c>
      <c r="F1059" s="8" t="str">
        <f aca="false">IF($A1059="","",IF(COUNTIF(Invoices!$A$6:$A$505,$A1059)=0,"Invoice not registered",""))</f>
        <v/>
      </c>
      <c r="G1059" s="8" t="str">
        <f aca="false">IF($A1059="","",$A1059&amp;"|"&amp;COUNTIF($A$6:$A1059,$A1059))</f>
        <v/>
      </c>
    </row>
    <row r="1060" customFormat="false" ht="15" hidden="false" customHeight="false" outlineLevel="0" collapsed="false">
      <c r="A1060" s="7"/>
      <c r="B1060" s="7"/>
      <c r="C1060" s="7"/>
      <c r="D1060" s="42"/>
      <c r="E1060" s="38" t="str">
        <f aca="false">IF($A1060="","",ROUND(N(C1060)*N(D1060),2))</f>
        <v/>
      </c>
      <c r="F1060" s="8" t="str">
        <f aca="false">IF($A1060="","",IF(COUNTIF(Invoices!$A$6:$A$505,$A1060)=0,"Invoice not registered",""))</f>
        <v/>
      </c>
      <c r="G1060" s="8" t="str">
        <f aca="false">IF($A1060="","",$A1060&amp;"|"&amp;COUNTIF($A$6:$A1060,$A1060))</f>
        <v/>
      </c>
    </row>
    <row r="1061" customFormat="false" ht="15" hidden="false" customHeight="false" outlineLevel="0" collapsed="false">
      <c r="A1061" s="7"/>
      <c r="B1061" s="7"/>
      <c r="C1061" s="7"/>
      <c r="D1061" s="42"/>
      <c r="E1061" s="38" t="str">
        <f aca="false">IF($A1061="","",ROUND(N(C1061)*N(D1061),2))</f>
        <v/>
      </c>
      <c r="F1061" s="8" t="str">
        <f aca="false">IF($A1061="","",IF(COUNTIF(Invoices!$A$6:$A$505,$A1061)=0,"Invoice not registered",""))</f>
        <v/>
      </c>
      <c r="G1061" s="8" t="str">
        <f aca="false">IF($A1061="","",$A1061&amp;"|"&amp;COUNTIF($A$6:$A1061,$A1061))</f>
        <v/>
      </c>
    </row>
    <row r="1062" customFormat="false" ht="15" hidden="false" customHeight="false" outlineLevel="0" collapsed="false">
      <c r="A1062" s="7"/>
      <c r="B1062" s="7"/>
      <c r="C1062" s="7"/>
      <c r="D1062" s="42"/>
      <c r="E1062" s="38" t="str">
        <f aca="false">IF($A1062="","",ROUND(N(C1062)*N(D1062),2))</f>
        <v/>
      </c>
      <c r="F1062" s="8" t="str">
        <f aca="false">IF($A1062="","",IF(COUNTIF(Invoices!$A$6:$A$505,$A1062)=0,"Invoice not registered",""))</f>
        <v/>
      </c>
      <c r="G1062" s="8" t="str">
        <f aca="false">IF($A1062="","",$A1062&amp;"|"&amp;COUNTIF($A$6:$A1062,$A1062))</f>
        <v/>
      </c>
    </row>
    <row r="1063" customFormat="false" ht="15" hidden="false" customHeight="false" outlineLevel="0" collapsed="false">
      <c r="A1063" s="7"/>
      <c r="B1063" s="7"/>
      <c r="C1063" s="7"/>
      <c r="D1063" s="42"/>
      <c r="E1063" s="38" t="str">
        <f aca="false">IF($A1063="","",ROUND(N(C1063)*N(D1063),2))</f>
        <v/>
      </c>
      <c r="F1063" s="8" t="str">
        <f aca="false">IF($A1063="","",IF(COUNTIF(Invoices!$A$6:$A$505,$A1063)=0,"Invoice not registered",""))</f>
        <v/>
      </c>
      <c r="G1063" s="8" t="str">
        <f aca="false">IF($A1063="","",$A1063&amp;"|"&amp;COUNTIF($A$6:$A1063,$A1063))</f>
        <v/>
      </c>
    </row>
    <row r="1064" customFormat="false" ht="15" hidden="false" customHeight="false" outlineLevel="0" collapsed="false">
      <c r="A1064" s="7"/>
      <c r="B1064" s="7"/>
      <c r="C1064" s="7"/>
      <c r="D1064" s="42"/>
      <c r="E1064" s="38" t="str">
        <f aca="false">IF($A1064="","",ROUND(N(C1064)*N(D1064),2))</f>
        <v/>
      </c>
      <c r="F1064" s="8" t="str">
        <f aca="false">IF($A1064="","",IF(COUNTIF(Invoices!$A$6:$A$505,$A1064)=0,"Invoice not registered",""))</f>
        <v/>
      </c>
      <c r="G1064" s="8" t="str">
        <f aca="false">IF($A1064="","",$A1064&amp;"|"&amp;COUNTIF($A$6:$A1064,$A1064))</f>
        <v/>
      </c>
    </row>
    <row r="1065" customFormat="false" ht="15" hidden="false" customHeight="false" outlineLevel="0" collapsed="false">
      <c r="A1065" s="7"/>
      <c r="B1065" s="7"/>
      <c r="C1065" s="7"/>
      <c r="D1065" s="42"/>
      <c r="E1065" s="38" t="str">
        <f aca="false">IF($A1065="","",ROUND(N(C1065)*N(D1065),2))</f>
        <v/>
      </c>
      <c r="F1065" s="8" t="str">
        <f aca="false">IF($A1065="","",IF(COUNTIF(Invoices!$A$6:$A$505,$A1065)=0,"Invoice not registered",""))</f>
        <v/>
      </c>
      <c r="G1065" s="8" t="str">
        <f aca="false">IF($A1065="","",$A1065&amp;"|"&amp;COUNTIF($A$6:$A1065,$A1065))</f>
        <v/>
      </c>
    </row>
    <row r="1066" customFormat="false" ht="15" hidden="false" customHeight="false" outlineLevel="0" collapsed="false">
      <c r="A1066" s="7"/>
      <c r="B1066" s="7"/>
      <c r="C1066" s="7"/>
      <c r="D1066" s="42"/>
      <c r="E1066" s="38" t="str">
        <f aca="false">IF($A1066="","",ROUND(N(C1066)*N(D1066),2))</f>
        <v/>
      </c>
      <c r="F1066" s="8" t="str">
        <f aca="false">IF($A1066="","",IF(COUNTIF(Invoices!$A$6:$A$505,$A1066)=0,"Invoice not registered",""))</f>
        <v/>
      </c>
      <c r="G1066" s="8" t="str">
        <f aca="false">IF($A1066="","",$A1066&amp;"|"&amp;COUNTIF($A$6:$A1066,$A1066))</f>
        <v/>
      </c>
    </row>
    <row r="1067" customFormat="false" ht="15" hidden="false" customHeight="false" outlineLevel="0" collapsed="false">
      <c r="A1067" s="7"/>
      <c r="B1067" s="7"/>
      <c r="C1067" s="7"/>
      <c r="D1067" s="42"/>
      <c r="E1067" s="38" t="str">
        <f aca="false">IF($A1067="","",ROUND(N(C1067)*N(D1067),2))</f>
        <v/>
      </c>
      <c r="F1067" s="8" t="str">
        <f aca="false">IF($A1067="","",IF(COUNTIF(Invoices!$A$6:$A$505,$A1067)=0,"Invoice not registered",""))</f>
        <v/>
      </c>
      <c r="G1067" s="8" t="str">
        <f aca="false">IF($A1067="","",$A1067&amp;"|"&amp;COUNTIF($A$6:$A1067,$A1067))</f>
        <v/>
      </c>
    </row>
    <row r="1068" customFormat="false" ht="15" hidden="false" customHeight="false" outlineLevel="0" collapsed="false">
      <c r="A1068" s="7"/>
      <c r="B1068" s="7"/>
      <c r="C1068" s="7"/>
      <c r="D1068" s="42"/>
      <c r="E1068" s="38" t="str">
        <f aca="false">IF($A1068="","",ROUND(N(C1068)*N(D1068),2))</f>
        <v/>
      </c>
      <c r="F1068" s="8" t="str">
        <f aca="false">IF($A1068="","",IF(COUNTIF(Invoices!$A$6:$A$505,$A1068)=0,"Invoice not registered",""))</f>
        <v/>
      </c>
      <c r="G1068" s="8" t="str">
        <f aca="false">IF($A1068="","",$A1068&amp;"|"&amp;COUNTIF($A$6:$A1068,$A1068))</f>
        <v/>
      </c>
    </row>
    <row r="1069" customFormat="false" ht="15" hidden="false" customHeight="false" outlineLevel="0" collapsed="false">
      <c r="A1069" s="7"/>
      <c r="B1069" s="7"/>
      <c r="C1069" s="7"/>
      <c r="D1069" s="42"/>
      <c r="E1069" s="38" t="str">
        <f aca="false">IF($A1069="","",ROUND(N(C1069)*N(D1069),2))</f>
        <v/>
      </c>
      <c r="F1069" s="8" t="str">
        <f aca="false">IF($A1069="","",IF(COUNTIF(Invoices!$A$6:$A$505,$A1069)=0,"Invoice not registered",""))</f>
        <v/>
      </c>
      <c r="G1069" s="8" t="str">
        <f aca="false">IF($A1069="","",$A1069&amp;"|"&amp;COUNTIF($A$6:$A1069,$A1069))</f>
        <v/>
      </c>
    </row>
    <row r="1070" customFormat="false" ht="15" hidden="false" customHeight="false" outlineLevel="0" collapsed="false">
      <c r="A1070" s="7"/>
      <c r="B1070" s="7"/>
      <c r="C1070" s="7"/>
      <c r="D1070" s="42"/>
      <c r="E1070" s="38" t="str">
        <f aca="false">IF($A1070="","",ROUND(N(C1070)*N(D1070),2))</f>
        <v/>
      </c>
      <c r="F1070" s="8" t="str">
        <f aca="false">IF($A1070="","",IF(COUNTIF(Invoices!$A$6:$A$505,$A1070)=0,"Invoice not registered",""))</f>
        <v/>
      </c>
      <c r="G1070" s="8" t="str">
        <f aca="false">IF($A1070="","",$A1070&amp;"|"&amp;COUNTIF($A$6:$A1070,$A1070))</f>
        <v/>
      </c>
    </row>
    <row r="1071" customFormat="false" ht="15" hidden="false" customHeight="false" outlineLevel="0" collapsed="false">
      <c r="A1071" s="7"/>
      <c r="B1071" s="7"/>
      <c r="C1071" s="7"/>
      <c r="D1071" s="42"/>
      <c r="E1071" s="38" t="str">
        <f aca="false">IF($A1071="","",ROUND(N(C1071)*N(D1071),2))</f>
        <v/>
      </c>
      <c r="F1071" s="8" t="str">
        <f aca="false">IF($A1071="","",IF(COUNTIF(Invoices!$A$6:$A$505,$A1071)=0,"Invoice not registered",""))</f>
        <v/>
      </c>
      <c r="G1071" s="8" t="str">
        <f aca="false">IF($A1071="","",$A1071&amp;"|"&amp;COUNTIF($A$6:$A1071,$A1071))</f>
        <v/>
      </c>
    </row>
    <row r="1072" customFormat="false" ht="15" hidden="false" customHeight="false" outlineLevel="0" collapsed="false">
      <c r="A1072" s="7"/>
      <c r="B1072" s="7"/>
      <c r="C1072" s="7"/>
      <c r="D1072" s="42"/>
      <c r="E1072" s="38" t="str">
        <f aca="false">IF($A1072="","",ROUND(N(C1072)*N(D1072),2))</f>
        <v/>
      </c>
      <c r="F1072" s="8" t="str">
        <f aca="false">IF($A1072="","",IF(COUNTIF(Invoices!$A$6:$A$505,$A1072)=0,"Invoice not registered",""))</f>
        <v/>
      </c>
      <c r="G1072" s="8" t="str">
        <f aca="false">IF($A1072="","",$A1072&amp;"|"&amp;COUNTIF($A$6:$A1072,$A1072))</f>
        <v/>
      </c>
    </row>
    <row r="1073" customFormat="false" ht="15" hidden="false" customHeight="false" outlineLevel="0" collapsed="false">
      <c r="A1073" s="7"/>
      <c r="B1073" s="7"/>
      <c r="C1073" s="7"/>
      <c r="D1073" s="42"/>
      <c r="E1073" s="38" t="str">
        <f aca="false">IF($A1073="","",ROUND(N(C1073)*N(D1073),2))</f>
        <v/>
      </c>
      <c r="F1073" s="8" t="str">
        <f aca="false">IF($A1073="","",IF(COUNTIF(Invoices!$A$6:$A$505,$A1073)=0,"Invoice not registered",""))</f>
        <v/>
      </c>
      <c r="G1073" s="8" t="str">
        <f aca="false">IF($A1073="","",$A1073&amp;"|"&amp;COUNTIF($A$6:$A1073,$A1073))</f>
        <v/>
      </c>
    </row>
    <row r="1074" customFormat="false" ht="15" hidden="false" customHeight="false" outlineLevel="0" collapsed="false">
      <c r="A1074" s="7"/>
      <c r="B1074" s="7"/>
      <c r="C1074" s="7"/>
      <c r="D1074" s="42"/>
      <c r="E1074" s="38" t="str">
        <f aca="false">IF($A1074="","",ROUND(N(C1074)*N(D1074),2))</f>
        <v/>
      </c>
      <c r="F1074" s="8" t="str">
        <f aca="false">IF($A1074="","",IF(COUNTIF(Invoices!$A$6:$A$505,$A1074)=0,"Invoice not registered",""))</f>
        <v/>
      </c>
      <c r="G1074" s="8" t="str">
        <f aca="false">IF($A1074="","",$A1074&amp;"|"&amp;COUNTIF($A$6:$A1074,$A1074))</f>
        <v/>
      </c>
    </row>
    <row r="1075" customFormat="false" ht="15" hidden="false" customHeight="false" outlineLevel="0" collapsed="false">
      <c r="A1075" s="7"/>
      <c r="B1075" s="7"/>
      <c r="C1075" s="7"/>
      <c r="D1075" s="42"/>
      <c r="E1075" s="38" t="str">
        <f aca="false">IF($A1075="","",ROUND(N(C1075)*N(D1075),2))</f>
        <v/>
      </c>
      <c r="F1075" s="8" t="str">
        <f aca="false">IF($A1075="","",IF(COUNTIF(Invoices!$A$6:$A$505,$A1075)=0,"Invoice not registered",""))</f>
        <v/>
      </c>
      <c r="G1075" s="8" t="str">
        <f aca="false">IF($A1075="","",$A1075&amp;"|"&amp;COUNTIF($A$6:$A1075,$A1075))</f>
        <v/>
      </c>
    </row>
    <row r="1076" customFormat="false" ht="15" hidden="false" customHeight="false" outlineLevel="0" collapsed="false">
      <c r="A1076" s="7"/>
      <c r="B1076" s="7"/>
      <c r="C1076" s="7"/>
      <c r="D1076" s="42"/>
      <c r="E1076" s="38" t="str">
        <f aca="false">IF($A1076="","",ROUND(N(C1076)*N(D1076),2))</f>
        <v/>
      </c>
      <c r="F1076" s="8" t="str">
        <f aca="false">IF($A1076="","",IF(COUNTIF(Invoices!$A$6:$A$505,$A1076)=0,"Invoice not registered",""))</f>
        <v/>
      </c>
      <c r="G1076" s="8" t="str">
        <f aca="false">IF($A1076="","",$A1076&amp;"|"&amp;COUNTIF($A$6:$A1076,$A1076))</f>
        <v/>
      </c>
    </row>
    <row r="1077" customFormat="false" ht="15" hidden="false" customHeight="false" outlineLevel="0" collapsed="false">
      <c r="A1077" s="7"/>
      <c r="B1077" s="7"/>
      <c r="C1077" s="7"/>
      <c r="D1077" s="42"/>
      <c r="E1077" s="38" t="str">
        <f aca="false">IF($A1077="","",ROUND(N(C1077)*N(D1077),2))</f>
        <v/>
      </c>
      <c r="F1077" s="8" t="str">
        <f aca="false">IF($A1077="","",IF(COUNTIF(Invoices!$A$6:$A$505,$A1077)=0,"Invoice not registered",""))</f>
        <v/>
      </c>
      <c r="G1077" s="8" t="str">
        <f aca="false">IF($A1077="","",$A1077&amp;"|"&amp;COUNTIF($A$6:$A1077,$A1077))</f>
        <v/>
      </c>
    </row>
    <row r="1078" customFormat="false" ht="15" hidden="false" customHeight="false" outlineLevel="0" collapsed="false">
      <c r="A1078" s="7"/>
      <c r="B1078" s="7"/>
      <c r="C1078" s="7"/>
      <c r="D1078" s="42"/>
      <c r="E1078" s="38" t="str">
        <f aca="false">IF($A1078="","",ROUND(N(C1078)*N(D1078),2))</f>
        <v/>
      </c>
      <c r="F1078" s="8" t="str">
        <f aca="false">IF($A1078="","",IF(COUNTIF(Invoices!$A$6:$A$505,$A1078)=0,"Invoice not registered",""))</f>
        <v/>
      </c>
      <c r="G1078" s="8" t="str">
        <f aca="false">IF($A1078="","",$A1078&amp;"|"&amp;COUNTIF($A$6:$A1078,$A1078))</f>
        <v/>
      </c>
    </row>
    <row r="1079" customFormat="false" ht="15" hidden="false" customHeight="false" outlineLevel="0" collapsed="false">
      <c r="A1079" s="7"/>
      <c r="B1079" s="7"/>
      <c r="C1079" s="7"/>
      <c r="D1079" s="42"/>
      <c r="E1079" s="38" t="str">
        <f aca="false">IF($A1079="","",ROUND(N(C1079)*N(D1079),2))</f>
        <v/>
      </c>
      <c r="F1079" s="8" t="str">
        <f aca="false">IF($A1079="","",IF(COUNTIF(Invoices!$A$6:$A$505,$A1079)=0,"Invoice not registered",""))</f>
        <v/>
      </c>
      <c r="G1079" s="8" t="str">
        <f aca="false">IF($A1079="","",$A1079&amp;"|"&amp;COUNTIF($A$6:$A1079,$A1079))</f>
        <v/>
      </c>
    </row>
    <row r="1080" customFormat="false" ht="15" hidden="false" customHeight="false" outlineLevel="0" collapsed="false">
      <c r="A1080" s="7"/>
      <c r="B1080" s="7"/>
      <c r="C1080" s="7"/>
      <c r="D1080" s="42"/>
      <c r="E1080" s="38" t="str">
        <f aca="false">IF($A1080="","",ROUND(N(C1080)*N(D1080),2))</f>
        <v/>
      </c>
      <c r="F1080" s="8" t="str">
        <f aca="false">IF($A1080="","",IF(COUNTIF(Invoices!$A$6:$A$505,$A1080)=0,"Invoice not registered",""))</f>
        <v/>
      </c>
      <c r="G1080" s="8" t="str">
        <f aca="false">IF($A1080="","",$A1080&amp;"|"&amp;COUNTIF($A$6:$A1080,$A1080))</f>
        <v/>
      </c>
    </row>
    <row r="1081" customFormat="false" ht="15" hidden="false" customHeight="false" outlineLevel="0" collapsed="false">
      <c r="A1081" s="7"/>
      <c r="B1081" s="7"/>
      <c r="C1081" s="7"/>
      <c r="D1081" s="42"/>
      <c r="E1081" s="38" t="str">
        <f aca="false">IF($A1081="","",ROUND(N(C1081)*N(D1081),2))</f>
        <v/>
      </c>
      <c r="F1081" s="8" t="str">
        <f aca="false">IF($A1081="","",IF(COUNTIF(Invoices!$A$6:$A$505,$A1081)=0,"Invoice not registered",""))</f>
        <v/>
      </c>
      <c r="G1081" s="8" t="str">
        <f aca="false">IF($A1081="","",$A1081&amp;"|"&amp;COUNTIF($A$6:$A1081,$A1081))</f>
        <v/>
      </c>
    </row>
    <row r="1082" customFormat="false" ht="15" hidden="false" customHeight="false" outlineLevel="0" collapsed="false">
      <c r="A1082" s="7"/>
      <c r="B1082" s="7"/>
      <c r="C1082" s="7"/>
      <c r="D1082" s="42"/>
      <c r="E1082" s="38" t="str">
        <f aca="false">IF($A1082="","",ROUND(N(C1082)*N(D1082),2))</f>
        <v/>
      </c>
      <c r="F1082" s="8" t="str">
        <f aca="false">IF($A1082="","",IF(COUNTIF(Invoices!$A$6:$A$505,$A1082)=0,"Invoice not registered",""))</f>
        <v/>
      </c>
      <c r="G1082" s="8" t="str">
        <f aca="false">IF($A1082="","",$A1082&amp;"|"&amp;COUNTIF($A$6:$A1082,$A1082))</f>
        <v/>
      </c>
    </row>
    <row r="1083" customFormat="false" ht="15" hidden="false" customHeight="false" outlineLevel="0" collapsed="false">
      <c r="A1083" s="7"/>
      <c r="B1083" s="7"/>
      <c r="C1083" s="7"/>
      <c r="D1083" s="42"/>
      <c r="E1083" s="38" t="str">
        <f aca="false">IF($A1083="","",ROUND(N(C1083)*N(D1083),2))</f>
        <v/>
      </c>
      <c r="F1083" s="8" t="str">
        <f aca="false">IF($A1083="","",IF(COUNTIF(Invoices!$A$6:$A$505,$A1083)=0,"Invoice not registered",""))</f>
        <v/>
      </c>
      <c r="G1083" s="8" t="str">
        <f aca="false">IF($A1083="","",$A1083&amp;"|"&amp;COUNTIF($A$6:$A1083,$A1083))</f>
        <v/>
      </c>
    </row>
    <row r="1084" customFormat="false" ht="15" hidden="false" customHeight="false" outlineLevel="0" collapsed="false">
      <c r="A1084" s="7"/>
      <c r="B1084" s="7"/>
      <c r="C1084" s="7"/>
      <c r="D1084" s="42"/>
      <c r="E1084" s="38" t="str">
        <f aca="false">IF($A1084="","",ROUND(N(C1084)*N(D1084),2))</f>
        <v/>
      </c>
      <c r="F1084" s="8" t="str">
        <f aca="false">IF($A1084="","",IF(COUNTIF(Invoices!$A$6:$A$505,$A1084)=0,"Invoice not registered",""))</f>
        <v/>
      </c>
      <c r="G1084" s="8" t="str">
        <f aca="false">IF($A1084="","",$A1084&amp;"|"&amp;COUNTIF($A$6:$A1084,$A1084))</f>
        <v/>
      </c>
    </row>
    <row r="1085" customFormat="false" ht="15" hidden="false" customHeight="false" outlineLevel="0" collapsed="false">
      <c r="A1085" s="7"/>
      <c r="B1085" s="7"/>
      <c r="C1085" s="7"/>
      <c r="D1085" s="42"/>
      <c r="E1085" s="38" t="str">
        <f aca="false">IF($A1085="","",ROUND(N(C1085)*N(D1085),2))</f>
        <v/>
      </c>
      <c r="F1085" s="8" t="str">
        <f aca="false">IF($A1085="","",IF(COUNTIF(Invoices!$A$6:$A$505,$A1085)=0,"Invoice not registered",""))</f>
        <v/>
      </c>
      <c r="G1085" s="8" t="str">
        <f aca="false">IF($A1085="","",$A1085&amp;"|"&amp;COUNTIF($A$6:$A1085,$A1085))</f>
        <v/>
      </c>
    </row>
    <row r="1086" customFormat="false" ht="15" hidden="false" customHeight="false" outlineLevel="0" collapsed="false">
      <c r="A1086" s="7"/>
      <c r="B1086" s="7"/>
      <c r="C1086" s="7"/>
      <c r="D1086" s="42"/>
      <c r="E1086" s="38" t="str">
        <f aca="false">IF($A1086="","",ROUND(N(C1086)*N(D1086),2))</f>
        <v/>
      </c>
      <c r="F1086" s="8" t="str">
        <f aca="false">IF($A1086="","",IF(COUNTIF(Invoices!$A$6:$A$505,$A1086)=0,"Invoice not registered",""))</f>
        <v/>
      </c>
      <c r="G1086" s="8" t="str">
        <f aca="false">IF($A1086="","",$A1086&amp;"|"&amp;COUNTIF($A$6:$A1086,$A1086))</f>
        <v/>
      </c>
    </row>
    <row r="1087" customFormat="false" ht="15" hidden="false" customHeight="false" outlineLevel="0" collapsed="false">
      <c r="A1087" s="7"/>
      <c r="B1087" s="7"/>
      <c r="C1087" s="7"/>
      <c r="D1087" s="42"/>
      <c r="E1087" s="38" t="str">
        <f aca="false">IF($A1087="","",ROUND(N(C1087)*N(D1087),2))</f>
        <v/>
      </c>
      <c r="F1087" s="8" t="str">
        <f aca="false">IF($A1087="","",IF(COUNTIF(Invoices!$A$6:$A$505,$A1087)=0,"Invoice not registered",""))</f>
        <v/>
      </c>
      <c r="G1087" s="8" t="str">
        <f aca="false">IF($A1087="","",$A1087&amp;"|"&amp;COUNTIF($A$6:$A1087,$A1087))</f>
        <v/>
      </c>
    </row>
    <row r="1088" customFormat="false" ht="15" hidden="false" customHeight="false" outlineLevel="0" collapsed="false">
      <c r="A1088" s="7"/>
      <c r="B1088" s="7"/>
      <c r="C1088" s="7"/>
      <c r="D1088" s="42"/>
      <c r="E1088" s="38" t="str">
        <f aca="false">IF($A1088="","",ROUND(N(C1088)*N(D1088),2))</f>
        <v/>
      </c>
      <c r="F1088" s="8" t="str">
        <f aca="false">IF($A1088="","",IF(COUNTIF(Invoices!$A$6:$A$505,$A1088)=0,"Invoice not registered",""))</f>
        <v/>
      </c>
      <c r="G1088" s="8" t="str">
        <f aca="false">IF($A1088="","",$A1088&amp;"|"&amp;COUNTIF($A$6:$A1088,$A1088))</f>
        <v/>
      </c>
    </row>
    <row r="1089" customFormat="false" ht="15" hidden="false" customHeight="false" outlineLevel="0" collapsed="false">
      <c r="A1089" s="7"/>
      <c r="B1089" s="7"/>
      <c r="C1089" s="7"/>
      <c r="D1089" s="42"/>
      <c r="E1089" s="38" t="str">
        <f aca="false">IF($A1089="","",ROUND(N(C1089)*N(D1089),2))</f>
        <v/>
      </c>
      <c r="F1089" s="8" t="str">
        <f aca="false">IF($A1089="","",IF(COUNTIF(Invoices!$A$6:$A$505,$A1089)=0,"Invoice not registered",""))</f>
        <v/>
      </c>
      <c r="G1089" s="8" t="str">
        <f aca="false">IF($A1089="","",$A1089&amp;"|"&amp;COUNTIF($A$6:$A1089,$A1089))</f>
        <v/>
      </c>
    </row>
    <row r="1090" customFormat="false" ht="15" hidden="false" customHeight="false" outlineLevel="0" collapsed="false">
      <c r="A1090" s="7"/>
      <c r="B1090" s="7"/>
      <c r="C1090" s="7"/>
      <c r="D1090" s="42"/>
      <c r="E1090" s="38" t="str">
        <f aca="false">IF($A1090="","",ROUND(N(C1090)*N(D1090),2))</f>
        <v/>
      </c>
      <c r="F1090" s="8" t="str">
        <f aca="false">IF($A1090="","",IF(COUNTIF(Invoices!$A$6:$A$505,$A1090)=0,"Invoice not registered",""))</f>
        <v/>
      </c>
      <c r="G1090" s="8" t="str">
        <f aca="false">IF($A1090="","",$A1090&amp;"|"&amp;COUNTIF($A$6:$A1090,$A1090))</f>
        <v/>
      </c>
    </row>
    <row r="1091" customFormat="false" ht="15" hidden="false" customHeight="false" outlineLevel="0" collapsed="false">
      <c r="A1091" s="7"/>
      <c r="B1091" s="7"/>
      <c r="C1091" s="7"/>
      <c r="D1091" s="42"/>
      <c r="E1091" s="38" t="str">
        <f aca="false">IF($A1091="","",ROUND(N(C1091)*N(D1091),2))</f>
        <v/>
      </c>
      <c r="F1091" s="8" t="str">
        <f aca="false">IF($A1091="","",IF(COUNTIF(Invoices!$A$6:$A$505,$A1091)=0,"Invoice not registered",""))</f>
        <v/>
      </c>
      <c r="G1091" s="8" t="str">
        <f aca="false">IF($A1091="","",$A1091&amp;"|"&amp;COUNTIF($A$6:$A1091,$A1091))</f>
        <v/>
      </c>
    </row>
    <row r="1092" customFormat="false" ht="15" hidden="false" customHeight="false" outlineLevel="0" collapsed="false">
      <c r="A1092" s="7"/>
      <c r="B1092" s="7"/>
      <c r="C1092" s="7"/>
      <c r="D1092" s="42"/>
      <c r="E1092" s="38" t="str">
        <f aca="false">IF($A1092="","",ROUND(N(C1092)*N(D1092),2))</f>
        <v/>
      </c>
      <c r="F1092" s="8" t="str">
        <f aca="false">IF($A1092="","",IF(COUNTIF(Invoices!$A$6:$A$505,$A1092)=0,"Invoice not registered",""))</f>
        <v/>
      </c>
      <c r="G1092" s="8" t="str">
        <f aca="false">IF($A1092="","",$A1092&amp;"|"&amp;COUNTIF($A$6:$A1092,$A1092))</f>
        <v/>
      </c>
    </row>
    <row r="1093" customFormat="false" ht="15" hidden="false" customHeight="false" outlineLevel="0" collapsed="false">
      <c r="A1093" s="7"/>
      <c r="B1093" s="7"/>
      <c r="C1093" s="7"/>
      <c r="D1093" s="42"/>
      <c r="E1093" s="38" t="str">
        <f aca="false">IF($A1093="","",ROUND(N(C1093)*N(D1093),2))</f>
        <v/>
      </c>
      <c r="F1093" s="8" t="str">
        <f aca="false">IF($A1093="","",IF(COUNTIF(Invoices!$A$6:$A$505,$A1093)=0,"Invoice not registered",""))</f>
        <v/>
      </c>
      <c r="G1093" s="8" t="str">
        <f aca="false">IF($A1093="","",$A1093&amp;"|"&amp;COUNTIF($A$6:$A1093,$A1093))</f>
        <v/>
      </c>
    </row>
    <row r="1094" customFormat="false" ht="15" hidden="false" customHeight="false" outlineLevel="0" collapsed="false">
      <c r="A1094" s="7"/>
      <c r="B1094" s="7"/>
      <c r="C1094" s="7"/>
      <c r="D1094" s="42"/>
      <c r="E1094" s="38" t="str">
        <f aca="false">IF($A1094="","",ROUND(N(C1094)*N(D1094),2))</f>
        <v/>
      </c>
      <c r="F1094" s="8" t="str">
        <f aca="false">IF($A1094="","",IF(COUNTIF(Invoices!$A$6:$A$505,$A1094)=0,"Invoice not registered",""))</f>
        <v/>
      </c>
      <c r="G1094" s="8" t="str">
        <f aca="false">IF($A1094="","",$A1094&amp;"|"&amp;COUNTIF($A$6:$A1094,$A1094))</f>
        <v/>
      </c>
    </row>
    <row r="1095" customFormat="false" ht="15" hidden="false" customHeight="false" outlineLevel="0" collapsed="false">
      <c r="A1095" s="7"/>
      <c r="B1095" s="7"/>
      <c r="C1095" s="7"/>
      <c r="D1095" s="42"/>
      <c r="E1095" s="38" t="str">
        <f aca="false">IF($A1095="","",ROUND(N(C1095)*N(D1095),2))</f>
        <v/>
      </c>
      <c r="F1095" s="8" t="str">
        <f aca="false">IF($A1095="","",IF(COUNTIF(Invoices!$A$6:$A$505,$A1095)=0,"Invoice not registered",""))</f>
        <v/>
      </c>
      <c r="G1095" s="8" t="str">
        <f aca="false">IF($A1095="","",$A1095&amp;"|"&amp;COUNTIF($A$6:$A1095,$A1095))</f>
        <v/>
      </c>
    </row>
    <row r="1096" customFormat="false" ht="15" hidden="false" customHeight="false" outlineLevel="0" collapsed="false">
      <c r="A1096" s="7"/>
      <c r="B1096" s="7"/>
      <c r="C1096" s="7"/>
      <c r="D1096" s="42"/>
      <c r="E1096" s="38" t="str">
        <f aca="false">IF($A1096="","",ROUND(N(C1096)*N(D1096),2))</f>
        <v/>
      </c>
      <c r="F1096" s="8" t="str">
        <f aca="false">IF($A1096="","",IF(COUNTIF(Invoices!$A$6:$A$505,$A1096)=0,"Invoice not registered",""))</f>
        <v/>
      </c>
      <c r="G1096" s="8" t="str">
        <f aca="false">IF($A1096="","",$A1096&amp;"|"&amp;COUNTIF($A$6:$A1096,$A1096))</f>
        <v/>
      </c>
    </row>
    <row r="1097" customFormat="false" ht="15" hidden="false" customHeight="false" outlineLevel="0" collapsed="false">
      <c r="A1097" s="7"/>
      <c r="B1097" s="7"/>
      <c r="C1097" s="7"/>
      <c r="D1097" s="42"/>
      <c r="E1097" s="38" t="str">
        <f aca="false">IF($A1097="","",ROUND(N(C1097)*N(D1097),2))</f>
        <v/>
      </c>
      <c r="F1097" s="8" t="str">
        <f aca="false">IF($A1097="","",IF(COUNTIF(Invoices!$A$6:$A$505,$A1097)=0,"Invoice not registered",""))</f>
        <v/>
      </c>
      <c r="G1097" s="8" t="str">
        <f aca="false">IF($A1097="","",$A1097&amp;"|"&amp;COUNTIF($A$6:$A1097,$A1097))</f>
        <v/>
      </c>
    </row>
    <row r="1098" customFormat="false" ht="15" hidden="false" customHeight="false" outlineLevel="0" collapsed="false">
      <c r="A1098" s="7"/>
      <c r="B1098" s="7"/>
      <c r="C1098" s="7"/>
      <c r="D1098" s="42"/>
      <c r="E1098" s="38" t="str">
        <f aca="false">IF($A1098="","",ROUND(N(C1098)*N(D1098),2))</f>
        <v/>
      </c>
      <c r="F1098" s="8" t="str">
        <f aca="false">IF($A1098="","",IF(COUNTIF(Invoices!$A$6:$A$505,$A1098)=0,"Invoice not registered",""))</f>
        <v/>
      </c>
      <c r="G1098" s="8" t="str">
        <f aca="false">IF($A1098="","",$A1098&amp;"|"&amp;COUNTIF($A$6:$A1098,$A1098))</f>
        <v/>
      </c>
    </row>
    <row r="1099" customFormat="false" ht="15" hidden="false" customHeight="false" outlineLevel="0" collapsed="false">
      <c r="A1099" s="7"/>
      <c r="B1099" s="7"/>
      <c r="C1099" s="7"/>
      <c r="D1099" s="42"/>
      <c r="E1099" s="38" t="str">
        <f aca="false">IF($A1099="","",ROUND(N(C1099)*N(D1099),2))</f>
        <v/>
      </c>
      <c r="F1099" s="8" t="str">
        <f aca="false">IF($A1099="","",IF(COUNTIF(Invoices!$A$6:$A$505,$A1099)=0,"Invoice not registered",""))</f>
        <v/>
      </c>
      <c r="G1099" s="8" t="str">
        <f aca="false">IF($A1099="","",$A1099&amp;"|"&amp;COUNTIF($A$6:$A1099,$A1099))</f>
        <v/>
      </c>
    </row>
    <row r="1100" customFormat="false" ht="15" hidden="false" customHeight="false" outlineLevel="0" collapsed="false">
      <c r="A1100" s="7"/>
      <c r="B1100" s="7"/>
      <c r="C1100" s="7"/>
      <c r="D1100" s="42"/>
      <c r="E1100" s="38" t="str">
        <f aca="false">IF($A1100="","",ROUND(N(C1100)*N(D1100),2))</f>
        <v/>
      </c>
      <c r="F1100" s="8" t="str">
        <f aca="false">IF($A1100="","",IF(COUNTIF(Invoices!$A$6:$A$505,$A1100)=0,"Invoice not registered",""))</f>
        <v/>
      </c>
      <c r="G1100" s="8" t="str">
        <f aca="false">IF($A1100="","",$A1100&amp;"|"&amp;COUNTIF($A$6:$A1100,$A1100))</f>
        <v/>
      </c>
    </row>
    <row r="1101" customFormat="false" ht="15" hidden="false" customHeight="false" outlineLevel="0" collapsed="false">
      <c r="A1101" s="7"/>
      <c r="B1101" s="7"/>
      <c r="C1101" s="7"/>
      <c r="D1101" s="42"/>
      <c r="E1101" s="38" t="str">
        <f aca="false">IF($A1101="","",ROUND(N(C1101)*N(D1101),2))</f>
        <v/>
      </c>
      <c r="F1101" s="8" t="str">
        <f aca="false">IF($A1101="","",IF(COUNTIF(Invoices!$A$6:$A$505,$A1101)=0,"Invoice not registered",""))</f>
        <v/>
      </c>
      <c r="G1101" s="8" t="str">
        <f aca="false">IF($A1101="","",$A1101&amp;"|"&amp;COUNTIF($A$6:$A1101,$A1101))</f>
        <v/>
      </c>
    </row>
    <row r="1102" customFormat="false" ht="15" hidden="false" customHeight="false" outlineLevel="0" collapsed="false">
      <c r="A1102" s="7"/>
      <c r="B1102" s="7"/>
      <c r="C1102" s="7"/>
      <c r="D1102" s="42"/>
      <c r="E1102" s="38" t="str">
        <f aca="false">IF($A1102="","",ROUND(N(C1102)*N(D1102),2))</f>
        <v/>
      </c>
      <c r="F1102" s="8" t="str">
        <f aca="false">IF($A1102="","",IF(COUNTIF(Invoices!$A$6:$A$505,$A1102)=0,"Invoice not registered",""))</f>
        <v/>
      </c>
      <c r="G1102" s="8" t="str">
        <f aca="false">IF($A1102="","",$A1102&amp;"|"&amp;COUNTIF($A$6:$A1102,$A1102))</f>
        <v/>
      </c>
    </row>
    <row r="1103" customFormat="false" ht="15" hidden="false" customHeight="false" outlineLevel="0" collapsed="false">
      <c r="A1103" s="7"/>
      <c r="B1103" s="7"/>
      <c r="C1103" s="7"/>
      <c r="D1103" s="42"/>
      <c r="E1103" s="38" t="str">
        <f aca="false">IF($A1103="","",ROUND(N(C1103)*N(D1103),2))</f>
        <v/>
      </c>
      <c r="F1103" s="8" t="str">
        <f aca="false">IF($A1103="","",IF(COUNTIF(Invoices!$A$6:$A$505,$A1103)=0,"Invoice not registered",""))</f>
        <v/>
      </c>
      <c r="G1103" s="8" t="str">
        <f aca="false">IF($A1103="","",$A1103&amp;"|"&amp;COUNTIF($A$6:$A1103,$A1103))</f>
        <v/>
      </c>
    </row>
    <row r="1104" customFormat="false" ht="15" hidden="false" customHeight="false" outlineLevel="0" collapsed="false">
      <c r="A1104" s="7"/>
      <c r="B1104" s="7"/>
      <c r="C1104" s="7"/>
      <c r="D1104" s="42"/>
      <c r="E1104" s="38" t="str">
        <f aca="false">IF($A1104="","",ROUND(N(C1104)*N(D1104),2))</f>
        <v/>
      </c>
      <c r="F1104" s="8" t="str">
        <f aca="false">IF($A1104="","",IF(COUNTIF(Invoices!$A$6:$A$505,$A1104)=0,"Invoice not registered",""))</f>
        <v/>
      </c>
      <c r="G1104" s="8" t="str">
        <f aca="false">IF($A1104="","",$A1104&amp;"|"&amp;COUNTIF($A$6:$A1104,$A1104))</f>
        <v/>
      </c>
    </row>
    <row r="1105" customFormat="false" ht="15" hidden="false" customHeight="false" outlineLevel="0" collapsed="false">
      <c r="A1105" s="7"/>
      <c r="B1105" s="7"/>
      <c r="C1105" s="7"/>
      <c r="D1105" s="42"/>
      <c r="E1105" s="38" t="str">
        <f aca="false">IF($A1105="","",ROUND(N(C1105)*N(D1105),2))</f>
        <v/>
      </c>
      <c r="F1105" s="8" t="str">
        <f aca="false">IF($A1105="","",IF(COUNTIF(Invoices!$A$6:$A$505,$A1105)=0,"Invoice not registered",""))</f>
        <v/>
      </c>
      <c r="G1105" s="8" t="str">
        <f aca="false">IF($A1105="","",$A1105&amp;"|"&amp;COUNTIF($A$6:$A1105,$A1105))</f>
        <v/>
      </c>
    </row>
    <row r="1106" customFormat="false" ht="15" hidden="false" customHeight="false" outlineLevel="0" collapsed="false">
      <c r="A1106" s="7"/>
      <c r="B1106" s="7"/>
      <c r="C1106" s="7"/>
      <c r="D1106" s="42"/>
      <c r="E1106" s="38" t="str">
        <f aca="false">IF($A1106="","",ROUND(N(C1106)*N(D1106),2))</f>
        <v/>
      </c>
      <c r="F1106" s="8" t="str">
        <f aca="false">IF($A1106="","",IF(COUNTIF(Invoices!$A$6:$A$505,$A1106)=0,"Invoice not registered",""))</f>
        <v/>
      </c>
      <c r="G1106" s="8" t="str">
        <f aca="false">IF($A1106="","",$A1106&amp;"|"&amp;COUNTIF($A$6:$A1106,$A1106))</f>
        <v/>
      </c>
    </row>
    <row r="1107" customFormat="false" ht="15" hidden="false" customHeight="false" outlineLevel="0" collapsed="false">
      <c r="A1107" s="7"/>
      <c r="B1107" s="7"/>
      <c r="C1107" s="7"/>
      <c r="D1107" s="42"/>
      <c r="E1107" s="38" t="str">
        <f aca="false">IF($A1107="","",ROUND(N(C1107)*N(D1107),2))</f>
        <v/>
      </c>
      <c r="F1107" s="8" t="str">
        <f aca="false">IF($A1107="","",IF(COUNTIF(Invoices!$A$6:$A$505,$A1107)=0,"Invoice not registered",""))</f>
        <v/>
      </c>
      <c r="G1107" s="8" t="str">
        <f aca="false">IF($A1107="","",$A1107&amp;"|"&amp;COUNTIF($A$6:$A1107,$A1107))</f>
        <v/>
      </c>
    </row>
    <row r="1108" customFormat="false" ht="15" hidden="false" customHeight="false" outlineLevel="0" collapsed="false">
      <c r="A1108" s="7"/>
      <c r="B1108" s="7"/>
      <c r="C1108" s="7"/>
      <c r="D1108" s="42"/>
      <c r="E1108" s="38" t="str">
        <f aca="false">IF($A1108="","",ROUND(N(C1108)*N(D1108),2))</f>
        <v/>
      </c>
      <c r="F1108" s="8" t="str">
        <f aca="false">IF($A1108="","",IF(COUNTIF(Invoices!$A$6:$A$505,$A1108)=0,"Invoice not registered",""))</f>
        <v/>
      </c>
      <c r="G1108" s="8" t="str">
        <f aca="false">IF($A1108="","",$A1108&amp;"|"&amp;COUNTIF($A$6:$A1108,$A1108))</f>
        <v/>
      </c>
    </row>
    <row r="1109" customFormat="false" ht="15" hidden="false" customHeight="false" outlineLevel="0" collapsed="false">
      <c r="A1109" s="7"/>
      <c r="B1109" s="7"/>
      <c r="C1109" s="7"/>
      <c r="D1109" s="42"/>
      <c r="E1109" s="38" t="str">
        <f aca="false">IF($A1109="","",ROUND(N(C1109)*N(D1109),2))</f>
        <v/>
      </c>
      <c r="F1109" s="8" t="str">
        <f aca="false">IF($A1109="","",IF(COUNTIF(Invoices!$A$6:$A$505,$A1109)=0,"Invoice not registered",""))</f>
        <v/>
      </c>
      <c r="G1109" s="8" t="str">
        <f aca="false">IF($A1109="","",$A1109&amp;"|"&amp;COUNTIF($A$6:$A1109,$A1109))</f>
        <v/>
      </c>
    </row>
    <row r="1110" customFormat="false" ht="15" hidden="false" customHeight="false" outlineLevel="0" collapsed="false">
      <c r="A1110" s="7"/>
      <c r="B1110" s="7"/>
      <c r="C1110" s="7"/>
      <c r="D1110" s="42"/>
      <c r="E1110" s="38" t="str">
        <f aca="false">IF($A1110="","",ROUND(N(C1110)*N(D1110),2))</f>
        <v/>
      </c>
      <c r="F1110" s="8" t="str">
        <f aca="false">IF($A1110="","",IF(COUNTIF(Invoices!$A$6:$A$505,$A1110)=0,"Invoice not registered",""))</f>
        <v/>
      </c>
      <c r="G1110" s="8" t="str">
        <f aca="false">IF($A1110="","",$A1110&amp;"|"&amp;COUNTIF($A$6:$A1110,$A1110))</f>
        <v/>
      </c>
    </row>
    <row r="1111" customFormat="false" ht="15" hidden="false" customHeight="false" outlineLevel="0" collapsed="false">
      <c r="A1111" s="7"/>
      <c r="B1111" s="7"/>
      <c r="C1111" s="7"/>
      <c r="D1111" s="42"/>
      <c r="E1111" s="38" t="str">
        <f aca="false">IF($A1111="","",ROUND(N(C1111)*N(D1111),2))</f>
        <v/>
      </c>
      <c r="F1111" s="8" t="str">
        <f aca="false">IF($A1111="","",IF(COUNTIF(Invoices!$A$6:$A$505,$A1111)=0,"Invoice not registered",""))</f>
        <v/>
      </c>
      <c r="G1111" s="8" t="str">
        <f aca="false">IF($A1111="","",$A1111&amp;"|"&amp;COUNTIF($A$6:$A1111,$A1111))</f>
        <v/>
      </c>
    </row>
    <row r="1112" customFormat="false" ht="15" hidden="false" customHeight="false" outlineLevel="0" collapsed="false">
      <c r="A1112" s="7"/>
      <c r="B1112" s="7"/>
      <c r="C1112" s="7"/>
      <c r="D1112" s="42"/>
      <c r="E1112" s="38" t="str">
        <f aca="false">IF($A1112="","",ROUND(N(C1112)*N(D1112),2))</f>
        <v/>
      </c>
      <c r="F1112" s="8" t="str">
        <f aca="false">IF($A1112="","",IF(COUNTIF(Invoices!$A$6:$A$505,$A1112)=0,"Invoice not registered",""))</f>
        <v/>
      </c>
      <c r="G1112" s="8" t="str">
        <f aca="false">IF($A1112="","",$A1112&amp;"|"&amp;COUNTIF($A$6:$A1112,$A1112))</f>
        <v/>
      </c>
    </row>
    <row r="1113" customFormat="false" ht="15" hidden="false" customHeight="false" outlineLevel="0" collapsed="false">
      <c r="A1113" s="7"/>
      <c r="B1113" s="7"/>
      <c r="C1113" s="7"/>
      <c r="D1113" s="42"/>
      <c r="E1113" s="38" t="str">
        <f aca="false">IF($A1113="","",ROUND(N(C1113)*N(D1113),2))</f>
        <v/>
      </c>
      <c r="F1113" s="8" t="str">
        <f aca="false">IF($A1113="","",IF(COUNTIF(Invoices!$A$6:$A$505,$A1113)=0,"Invoice not registered",""))</f>
        <v/>
      </c>
      <c r="G1113" s="8" t="str">
        <f aca="false">IF($A1113="","",$A1113&amp;"|"&amp;COUNTIF($A$6:$A1113,$A1113))</f>
        <v/>
      </c>
    </row>
    <row r="1114" customFormat="false" ht="15" hidden="false" customHeight="false" outlineLevel="0" collapsed="false">
      <c r="A1114" s="7"/>
      <c r="B1114" s="7"/>
      <c r="C1114" s="7"/>
      <c r="D1114" s="42"/>
      <c r="E1114" s="38" t="str">
        <f aca="false">IF($A1114="","",ROUND(N(C1114)*N(D1114),2))</f>
        <v/>
      </c>
      <c r="F1114" s="8" t="str">
        <f aca="false">IF($A1114="","",IF(COUNTIF(Invoices!$A$6:$A$505,$A1114)=0,"Invoice not registered",""))</f>
        <v/>
      </c>
      <c r="G1114" s="8" t="str">
        <f aca="false">IF($A1114="","",$A1114&amp;"|"&amp;COUNTIF($A$6:$A1114,$A1114))</f>
        <v/>
      </c>
    </row>
    <row r="1115" customFormat="false" ht="15" hidden="false" customHeight="false" outlineLevel="0" collapsed="false">
      <c r="A1115" s="7"/>
      <c r="B1115" s="7"/>
      <c r="C1115" s="7"/>
      <c r="D1115" s="42"/>
      <c r="E1115" s="38" t="str">
        <f aca="false">IF($A1115="","",ROUND(N(C1115)*N(D1115),2))</f>
        <v/>
      </c>
      <c r="F1115" s="8" t="str">
        <f aca="false">IF($A1115="","",IF(COUNTIF(Invoices!$A$6:$A$505,$A1115)=0,"Invoice not registered",""))</f>
        <v/>
      </c>
      <c r="G1115" s="8" t="str">
        <f aca="false">IF($A1115="","",$A1115&amp;"|"&amp;COUNTIF($A$6:$A1115,$A1115))</f>
        <v/>
      </c>
    </row>
    <row r="1116" customFormat="false" ht="15" hidden="false" customHeight="false" outlineLevel="0" collapsed="false">
      <c r="A1116" s="7"/>
      <c r="B1116" s="7"/>
      <c r="C1116" s="7"/>
      <c r="D1116" s="42"/>
      <c r="E1116" s="38" t="str">
        <f aca="false">IF($A1116="","",ROUND(N(C1116)*N(D1116),2))</f>
        <v/>
      </c>
      <c r="F1116" s="8" t="str">
        <f aca="false">IF($A1116="","",IF(COUNTIF(Invoices!$A$6:$A$505,$A1116)=0,"Invoice not registered",""))</f>
        <v/>
      </c>
      <c r="G1116" s="8" t="str">
        <f aca="false">IF($A1116="","",$A1116&amp;"|"&amp;COUNTIF($A$6:$A1116,$A1116))</f>
        <v/>
      </c>
    </row>
    <row r="1117" customFormat="false" ht="15" hidden="false" customHeight="false" outlineLevel="0" collapsed="false">
      <c r="A1117" s="7"/>
      <c r="B1117" s="7"/>
      <c r="C1117" s="7"/>
      <c r="D1117" s="42"/>
      <c r="E1117" s="38" t="str">
        <f aca="false">IF($A1117="","",ROUND(N(C1117)*N(D1117),2))</f>
        <v/>
      </c>
      <c r="F1117" s="8" t="str">
        <f aca="false">IF($A1117="","",IF(COUNTIF(Invoices!$A$6:$A$505,$A1117)=0,"Invoice not registered",""))</f>
        <v/>
      </c>
      <c r="G1117" s="8" t="str">
        <f aca="false">IF($A1117="","",$A1117&amp;"|"&amp;COUNTIF($A$6:$A1117,$A1117))</f>
        <v/>
      </c>
    </row>
    <row r="1118" customFormat="false" ht="15" hidden="false" customHeight="false" outlineLevel="0" collapsed="false">
      <c r="A1118" s="7"/>
      <c r="B1118" s="7"/>
      <c r="C1118" s="7"/>
      <c r="D1118" s="42"/>
      <c r="E1118" s="38" t="str">
        <f aca="false">IF($A1118="","",ROUND(N(C1118)*N(D1118),2))</f>
        <v/>
      </c>
      <c r="F1118" s="8" t="str">
        <f aca="false">IF($A1118="","",IF(COUNTIF(Invoices!$A$6:$A$505,$A1118)=0,"Invoice not registered",""))</f>
        <v/>
      </c>
      <c r="G1118" s="8" t="str">
        <f aca="false">IF($A1118="","",$A1118&amp;"|"&amp;COUNTIF($A$6:$A1118,$A1118))</f>
        <v/>
      </c>
    </row>
    <row r="1119" customFormat="false" ht="15" hidden="false" customHeight="false" outlineLevel="0" collapsed="false">
      <c r="A1119" s="7"/>
      <c r="B1119" s="7"/>
      <c r="C1119" s="7"/>
      <c r="D1119" s="42"/>
      <c r="E1119" s="38" t="str">
        <f aca="false">IF($A1119="","",ROUND(N(C1119)*N(D1119),2))</f>
        <v/>
      </c>
      <c r="F1119" s="8" t="str">
        <f aca="false">IF($A1119="","",IF(COUNTIF(Invoices!$A$6:$A$505,$A1119)=0,"Invoice not registered",""))</f>
        <v/>
      </c>
      <c r="G1119" s="8" t="str">
        <f aca="false">IF($A1119="","",$A1119&amp;"|"&amp;COUNTIF($A$6:$A1119,$A1119))</f>
        <v/>
      </c>
    </row>
    <row r="1120" customFormat="false" ht="15" hidden="false" customHeight="false" outlineLevel="0" collapsed="false">
      <c r="A1120" s="7"/>
      <c r="B1120" s="7"/>
      <c r="C1120" s="7"/>
      <c r="D1120" s="42"/>
      <c r="E1120" s="38" t="str">
        <f aca="false">IF($A1120="","",ROUND(N(C1120)*N(D1120),2))</f>
        <v/>
      </c>
      <c r="F1120" s="8" t="str">
        <f aca="false">IF($A1120="","",IF(COUNTIF(Invoices!$A$6:$A$505,$A1120)=0,"Invoice not registered",""))</f>
        <v/>
      </c>
      <c r="G1120" s="8" t="str">
        <f aca="false">IF($A1120="","",$A1120&amp;"|"&amp;COUNTIF($A$6:$A1120,$A1120))</f>
        <v/>
      </c>
    </row>
    <row r="1121" customFormat="false" ht="15" hidden="false" customHeight="false" outlineLevel="0" collapsed="false">
      <c r="A1121" s="7"/>
      <c r="B1121" s="7"/>
      <c r="C1121" s="7"/>
      <c r="D1121" s="42"/>
      <c r="E1121" s="38" t="str">
        <f aca="false">IF($A1121="","",ROUND(N(C1121)*N(D1121),2))</f>
        <v/>
      </c>
      <c r="F1121" s="8" t="str">
        <f aca="false">IF($A1121="","",IF(COUNTIF(Invoices!$A$6:$A$505,$A1121)=0,"Invoice not registered",""))</f>
        <v/>
      </c>
      <c r="G1121" s="8" t="str">
        <f aca="false">IF($A1121="","",$A1121&amp;"|"&amp;COUNTIF($A$6:$A1121,$A1121))</f>
        <v/>
      </c>
    </row>
    <row r="1122" customFormat="false" ht="15" hidden="false" customHeight="false" outlineLevel="0" collapsed="false">
      <c r="A1122" s="7"/>
      <c r="B1122" s="7"/>
      <c r="C1122" s="7"/>
      <c r="D1122" s="42"/>
      <c r="E1122" s="38" t="str">
        <f aca="false">IF($A1122="","",ROUND(N(C1122)*N(D1122),2))</f>
        <v/>
      </c>
      <c r="F1122" s="8" t="str">
        <f aca="false">IF($A1122="","",IF(COUNTIF(Invoices!$A$6:$A$505,$A1122)=0,"Invoice not registered",""))</f>
        <v/>
      </c>
      <c r="G1122" s="8" t="str">
        <f aca="false">IF($A1122="","",$A1122&amp;"|"&amp;COUNTIF($A$6:$A1122,$A1122))</f>
        <v/>
      </c>
    </row>
    <row r="1123" customFormat="false" ht="15" hidden="false" customHeight="false" outlineLevel="0" collapsed="false">
      <c r="A1123" s="7"/>
      <c r="B1123" s="7"/>
      <c r="C1123" s="7"/>
      <c r="D1123" s="42"/>
      <c r="E1123" s="38" t="str">
        <f aca="false">IF($A1123="","",ROUND(N(C1123)*N(D1123),2))</f>
        <v/>
      </c>
      <c r="F1123" s="8" t="str">
        <f aca="false">IF($A1123="","",IF(COUNTIF(Invoices!$A$6:$A$505,$A1123)=0,"Invoice not registered",""))</f>
        <v/>
      </c>
      <c r="G1123" s="8" t="str">
        <f aca="false">IF($A1123="","",$A1123&amp;"|"&amp;COUNTIF($A$6:$A1123,$A1123))</f>
        <v/>
      </c>
    </row>
    <row r="1124" customFormat="false" ht="15" hidden="false" customHeight="false" outlineLevel="0" collapsed="false">
      <c r="A1124" s="7"/>
      <c r="B1124" s="7"/>
      <c r="C1124" s="7"/>
      <c r="D1124" s="42"/>
      <c r="E1124" s="38" t="str">
        <f aca="false">IF($A1124="","",ROUND(N(C1124)*N(D1124),2))</f>
        <v/>
      </c>
      <c r="F1124" s="8" t="str">
        <f aca="false">IF($A1124="","",IF(COUNTIF(Invoices!$A$6:$A$505,$A1124)=0,"Invoice not registered",""))</f>
        <v/>
      </c>
      <c r="G1124" s="8" t="str">
        <f aca="false">IF($A1124="","",$A1124&amp;"|"&amp;COUNTIF($A$6:$A1124,$A1124))</f>
        <v/>
      </c>
    </row>
    <row r="1125" customFormat="false" ht="15" hidden="false" customHeight="false" outlineLevel="0" collapsed="false">
      <c r="A1125" s="7"/>
      <c r="B1125" s="7"/>
      <c r="C1125" s="7"/>
      <c r="D1125" s="42"/>
      <c r="E1125" s="38" t="str">
        <f aca="false">IF($A1125="","",ROUND(N(C1125)*N(D1125),2))</f>
        <v/>
      </c>
      <c r="F1125" s="8" t="str">
        <f aca="false">IF($A1125="","",IF(COUNTIF(Invoices!$A$6:$A$505,$A1125)=0,"Invoice not registered",""))</f>
        <v/>
      </c>
      <c r="G1125" s="8" t="str">
        <f aca="false">IF($A1125="","",$A1125&amp;"|"&amp;COUNTIF($A$6:$A1125,$A1125))</f>
        <v/>
      </c>
    </row>
    <row r="1126" customFormat="false" ht="15" hidden="false" customHeight="false" outlineLevel="0" collapsed="false">
      <c r="A1126" s="7"/>
      <c r="B1126" s="7"/>
      <c r="C1126" s="7"/>
      <c r="D1126" s="42"/>
      <c r="E1126" s="38" t="str">
        <f aca="false">IF($A1126="","",ROUND(N(C1126)*N(D1126),2))</f>
        <v/>
      </c>
      <c r="F1126" s="8" t="str">
        <f aca="false">IF($A1126="","",IF(COUNTIF(Invoices!$A$6:$A$505,$A1126)=0,"Invoice not registered",""))</f>
        <v/>
      </c>
      <c r="G1126" s="8" t="str">
        <f aca="false">IF($A1126="","",$A1126&amp;"|"&amp;COUNTIF($A$6:$A1126,$A1126))</f>
        <v/>
      </c>
    </row>
    <row r="1127" customFormat="false" ht="15" hidden="false" customHeight="false" outlineLevel="0" collapsed="false">
      <c r="A1127" s="7"/>
      <c r="B1127" s="7"/>
      <c r="C1127" s="7"/>
      <c r="D1127" s="42"/>
      <c r="E1127" s="38" t="str">
        <f aca="false">IF($A1127="","",ROUND(N(C1127)*N(D1127),2))</f>
        <v/>
      </c>
      <c r="F1127" s="8" t="str">
        <f aca="false">IF($A1127="","",IF(COUNTIF(Invoices!$A$6:$A$505,$A1127)=0,"Invoice not registered",""))</f>
        <v/>
      </c>
      <c r="G1127" s="8" t="str">
        <f aca="false">IF($A1127="","",$A1127&amp;"|"&amp;COUNTIF($A$6:$A1127,$A1127))</f>
        <v/>
      </c>
    </row>
    <row r="1128" customFormat="false" ht="15" hidden="false" customHeight="false" outlineLevel="0" collapsed="false">
      <c r="A1128" s="7"/>
      <c r="B1128" s="7"/>
      <c r="C1128" s="7"/>
      <c r="D1128" s="42"/>
      <c r="E1128" s="38" t="str">
        <f aca="false">IF($A1128="","",ROUND(N(C1128)*N(D1128),2))</f>
        <v/>
      </c>
      <c r="F1128" s="8" t="str">
        <f aca="false">IF($A1128="","",IF(COUNTIF(Invoices!$A$6:$A$505,$A1128)=0,"Invoice not registered",""))</f>
        <v/>
      </c>
      <c r="G1128" s="8" t="str">
        <f aca="false">IF($A1128="","",$A1128&amp;"|"&amp;COUNTIF($A$6:$A1128,$A1128))</f>
        <v/>
      </c>
    </row>
    <row r="1129" customFormat="false" ht="15" hidden="false" customHeight="false" outlineLevel="0" collapsed="false">
      <c r="A1129" s="7"/>
      <c r="B1129" s="7"/>
      <c r="C1129" s="7"/>
      <c r="D1129" s="42"/>
      <c r="E1129" s="38" t="str">
        <f aca="false">IF($A1129="","",ROUND(N(C1129)*N(D1129),2))</f>
        <v/>
      </c>
      <c r="F1129" s="8" t="str">
        <f aca="false">IF($A1129="","",IF(COUNTIF(Invoices!$A$6:$A$505,$A1129)=0,"Invoice not registered",""))</f>
        <v/>
      </c>
      <c r="G1129" s="8" t="str">
        <f aca="false">IF($A1129="","",$A1129&amp;"|"&amp;COUNTIF($A$6:$A1129,$A1129))</f>
        <v/>
      </c>
    </row>
    <row r="1130" customFormat="false" ht="15" hidden="false" customHeight="false" outlineLevel="0" collapsed="false">
      <c r="A1130" s="7"/>
      <c r="B1130" s="7"/>
      <c r="C1130" s="7"/>
      <c r="D1130" s="42"/>
      <c r="E1130" s="38" t="str">
        <f aca="false">IF($A1130="","",ROUND(N(C1130)*N(D1130),2))</f>
        <v/>
      </c>
      <c r="F1130" s="8" t="str">
        <f aca="false">IF($A1130="","",IF(COUNTIF(Invoices!$A$6:$A$505,$A1130)=0,"Invoice not registered",""))</f>
        <v/>
      </c>
      <c r="G1130" s="8" t="str">
        <f aca="false">IF($A1130="","",$A1130&amp;"|"&amp;COUNTIF($A$6:$A1130,$A1130))</f>
        <v/>
      </c>
    </row>
    <row r="1131" customFormat="false" ht="15" hidden="false" customHeight="false" outlineLevel="0" collapsed="false">
      <c r="A1131" s="7"/>
      <c r="B1131" s="7"/>
      <c r="C1131" s="7"/>
      <c r="D1131" s="42"/>
      <c r="E1131" s="38" t="str">
        <f aca="false">IF($A1131="","",ROUND(N(C1131)*N(D1131),2))</f>
        <v/>
      </c>
      <c r="F1131" s="8" t="str">
        <f aca="false">IF($A1131="","",IF(COUNTIF(Invoices!$A$6:$A$505,$A1131)=0,"Invoice not registered",""))</f>
        <v/>
      </c>
      <c r="G1131" s="8" t="str">
        <f aca="false">IF($A1131="","",$A1131&amp;"|"&amp;COUNTIF($A$6:$A1131,$A1131))</f>
        <v/>
      </c>
    </row>
    <row r="1132" customFormat="false" ht="15" hidden="false" customHeight="false" outlineLevel="0" collapsed="false">
      <c r="A1132" s="7"/>
      <c r="B1132" s="7"/>
      <c r="C1132" s="7"/>
      <c r="D1132" s="42"/>
      <c r="E1132" s="38" t="str">
        <f aca="false">IF($A1132="","",ROUND(N(C1132)*N(D1132),2))</f>
        <v/>
      </c>
      <c r="F1132" s="8" t="str">
        <f aca="false">IF($A1132="","",IF(COUNTIF(Invoices!$A$6:$A$505,$A1132)=0,"Invoice not registered",""))</f>
        <v/>
      </c>
      <c r="G1132" s="8" t="str">
        <f aca="false">IF($A1132="","",$A1132&amp;"|"&amp;COUNTIF($A$6:$A1132,$A1132))</f>
        <v/>
      </c>
    </row>
    <row r="1133" customFormat="false" ht="15" hidden="false" customHeight="false" outlineLevel="0" collapsed="false">
      <c r="A1133" s="7"/>
      <c r="B1133" s="7"/>
      <c r="C1133" s="7"/>
      <c r="D1133" s="42"/>
      <c r="E1133" s="38" t="str">
        <f aca="false">IF($A1133="","",ROUND(N(C1133)*N(D1133),2))</f>
        <v/>
      </c>
      <c r="F1133" s="8" t="str">
        <f aca="false">IF($A1133="","",IF(COUNTIF(Invoices!$A$6:$A$505,$A1133)=0,"Invoice not registered",""))</f>
        <v/>
      </c>
      <c r="G1133" s="8" t="str">
        <f aca="false">IF($A1133="","",$A1133&amp;"|"&amp;COUNTIF($A$6:$A1133,$A1133))</f>
        <v/>
      </c>
    </row>
    <row r="1134" customFormat="false" ht="15" hidden="false" customHeight="false" outlineLevel="0" collapsed="false">
      <c r="A1134" s="7"/>
      <c r="B1134" s="7"/>
      <c r="C1134" s="7"/>
      <c r="D1134" s="42"/>
      <c r="E1134" s="38" t="str">
        <f aca="false">IF($A1134="","",ROUND(N(C1134)*N(D1134),2))</f>
        <v/>
      </c>
      <c r="F1134" s="8" t="str">
        <f aca="false">IF($A1134="","",IF(COUNTIF(Invoices!$A$6:$A$505,$A1134)=0,"Invoice not registered",""))</f>
        <v/>
      </c>
      <c r="G1134" s="8" t="str">
        <f aca="false">IF($A1134="","",$A1134&amp;"|"&amp;COUNTIF($A$6:$A1134,$A1134))</f>
        <v/>
      </c>
    </row>
    <row r="1135" customFormat="false" ht="15" hidden="false" customHeight="false" outlineLevel="0" collapsed="false">
      <c r="A1135" s="7"/>
      <c r="B1135" s="7"/>
      <c r="C1135" s="7"/>
      <c r="D1135" s="42"/>
      <c r="E1135" s="38" t="str">
        <f aca="false">IF($A1135="","",ROUND(N(C1135)*N(D1135),2))</f>
        <v/>
      </c>
      <c r="F1135" s="8" t="str">
        <f aca="false">IF($A1135="","",IF(COUNTIF(Invoices!$A$6:$A$505,$A1135)=0,"Invoice not registered",""))</f>
        <v/>
      </c>
      <c r="G1135" s="8" t="str">
        <f aca="false">IF($A1135="","",$A1135&amp;"|"&amp;COUNTIF($A$6:$A1135,$A1135))</f>
        <v/>
      </c>
    </row>
    <row r="1136" customFormat="false" ht="15" hidden="false" customHeight="false" outlineLevel="0" collapsed="false">
      <c r="A1136" s="7"/>
      <c r="B1136" s="7"/>
      <c r="C1136" s="7"/>
      <c r="D1136" s="42"/>
      <c r="E1136" s="38" t="str">
        <f aca="false">IF($A1136="","",ROUND(N(C1136)*N(D1136),2))</f>
        <v/>
      </c>
      <c r="F1136" s="8" t="str">
        <f aca="false">IF($A1136="","",IF(COUNTIF(Invoices!$A$6:$A$505,$A1136)=0,"Invoice not registered",""))</f>
        <v/>
      </c>
      <c r="G1136" s="8" t="str">
        <f aca="false">IF($A1136="","",$A1136&amp;"|"&amp;COUNTIF($A$6:$A1136,$A1136))</f>
        <v/>
      </c>
    </row>
    <row r="1137" customFormat="false" ht="15" hidden="false" customHeight="false" outlineLevel="0" collapsed="false">
      <c r="A1137" s="7"/>
      <c r="B1137" s="7"/>
      <c r="C1137" s="7"/>
      <c r="D1137" s="42"/>
      <c r="E1137" s="38" t="str">
        <f aca="false">IF($A1137="","",ROUND(N(C1137)*N(D1137),2))</f>
        <v/>
      </c>
      <c r="F1137" s="8" t="str">
        <f aca="false">IF($A1137="","",IF(COUNTIF(Invoices!$A$6:$A$505,$A1137)=0,"Invoice not registered",""))</f>
        <v/>
      </c>
      <c r="G1137" s="8" t="str">
        <f aca="false">IF($A1137="","",$A1137&amp;"|"&amp;COUNTIF($A$6:$A1137,$A1137))</f>
        <v/>
      </c>
    </row>
    <row r="1138" customFormat="false" ht="15" hidden="false" customHeight="false" outlineLevel="0" collapsed="false">
      <c r="A1138" s="7"/>
      <c r="B1138" s="7"/>
      <c r="C1138" s="7"/>
      <c r="D1138" s="42"/>
      <c r="E1138" s="38" t="str">
        <f aca="false">IF($A1138="","",ROUND(N(C1138)*N(D1138),2))</f>
        <v/>
      </c>
      <c r="F1138" s="8" t="str">
        <f aca="false">IF($A1138="","",IF(COUNTIF(Invoices!$A$6:$A$505,$A1138)=0,"Invoice not registered",""))</f>
        <v/>
      </c>
      <c r="G1138" s="8" t="str">
        <f aca="false">IF($A1138="","",$A1138&amp;"|"&amp;COUNTIF($A$6:$A1138,$A1138))</f>
        <v/>
      </c>
    </row>
    <row r="1139" customFormat="false" ht="15" hidden="false" customHeight="false" outlineLevel="0" collapsed="false">
      <c r="A1139" s="7"/>
      <c r="B1139" s="7"/>
      <c r="C1139" s="7"/>
      <c r="D1139" s="42"/>
      <c r="E1139" s="38" t="str">
        <f aca="false">IF($A1139="","",ROUND(N(C1139)*N(D1139),2))</f>
        <v/>
      </c>
      <c r="F1139" s="8" t="str">
        <f aca="false">IF($A1139="","",IF(COUNTIF(Invoices!$A$6:$A$505,$A1139)=0,"Invoice not registered",""))</f>
        <v/>
      </c>
      <c r="G1139" s="8" t="str">
        <f aca="false">IF($A1139="","",$A1139&amp;"|"&amp;COUNTIF($A$6:$A1139,$A1139))</f>
        <v/>
      </c>
    </row>
    <row r="1140" customFormat="false" ht="15" hidden="false" customHeight="false" outlineLevel="0" collapsed="false">
      <c r="A1140" s="7"/>
      <c r="B1140" s="7"/>
      <c r="C1140" s="7"/>
      <c r="D1140" s="42"/>
      <c r="E1140" s="38" t="str">
        <f aca="false">IF($A1140="","",ROUND(N(C1140)*N(D1140),2))</f>
        <v/>
      </c>
      <c r="F1140" s="8" t="str">
        <f aca="false">IF($A1140="","",IF(COUNTIF(Invoices!$A$6:$A$505,$A1140)=0,"Invoice not registered",""))</f>
        <v/>
      </c>
      <c r="G1140" s="8" t="str">
        <f aca="false">IF($A1140="","",$A1140&amp;"|"&amp;COUNTIF($A$6:$A1140,$A1140))</f>
        <v/>
      </c>
    </row>
    <row r="1141" customFormat="false" ht="15" hidden="false" customHeight="false" outlineLevel="0" collapsed="false">
      <c r="A1141" s="7"/>
      <c r="B1141" s="7"/>
      <c r="C1141" s="7"/>
      <c r="D1141" s="42"/>
      <c r="E1141" s="38" t="str">
        <f aca="false">IF($A1141="","",ROUND(N(C1141)*N(D1141),2))</f>
        <v/>
      </c>
      <c r="F1141" s="8" t="str">
        <f aca="false">IF($A1141="","",IF(COUNTIF(Invoices!$A$6:$A$505,$A1141)=0,"Invoice not registered",""))</f>
        <v/>
      </c>
      <c r="G1141" s="8" t="str">
        <f aca="false">IF($A1141="","",$A1141&amp;"|"&amp;COUNTIF($A$6:$A1141,$A1141))</f>
        <v/>
      </c>
    </row>
    <row r="1142" customFormat="false" ht="15" hidden="false" customHeight="false" outlineLevel="0" collapsed="false">
      <c r="A1142" s="7"/>
      <c r="B1142" s="7"/>
      <c r="C1142" s="7"/>
      <c r="D1142" s="42"/>
      <c r="E1142" s="38" t="str">
        <f aca="false">IF($A1142="","",ROUND(N(C1142)*N(D1142),2))</f>
        <v/>
      </c>
      <c r="F1142" s="8" t="str">
        <f aca="false">IF($A1142="","",IF(COUNTIF(Invoices!$A$6:$A$505,$A1142)=0,"Invoice not registered",""))</f>
        <v/>
      </c>
      <c r="G1142" s="8" t="str">
        <f aca="false">IF($A1142="","",$A1142&amp;"|"&amp;COUNTIF($A$6:$A1142,$A1142))</f>
        <v/>
      </c>
    </row>
    <row r="1143" customFormat="false" ht="15" hidden="false" customHeight="false" outlineLevel="0" collapsed="false">
      <c r="A1143" s="7"/>
      <c r="B1143" s="7"/>
      <c r="C1143" s="7"/>
      <c r="D1143" s="42"/>
      <c r="E1143" s="38" t="str">
        <f aca="false">IF($A1143="","",ROUND(N(C1143)*N(D1143),2))</f>
        <v/>
      </c>
      <c r="F1143" s="8" t="str">
        <f aca="false">IF($A1143="","",IF(COUNTIF(Invoices!$A$6:$A$505,$A1143)=0,"Invoice not registered",""))</f>
        <v/>
      </c>
      <c r="G1143" s="8" t="str">
        <f aca="false">IF($A1143="","",$A1143&amp;"|"&amp;COUNTIF($A$6:$A1143,$A1143))</f>
        <v/>
      </c>
    </row>
    <row r="1144" customFormat="false" ht="15" hidden="false" customHeight="false" outlineLevel="0" collapsed="false">
      <c r="A1144" s="7"/>
      <c r="B1144" s="7"/>
      <c r="C1144" s="7"/>
      <c r="D1144" s="42"/>
      <c r="E1144" s="38" t="str">
        <f aca="false">IF($A1144="","",ROUND(N(C1144)*N(D1144),2))</f>
        <v/>
      </c>
      <c r="F1144" s="8" t="str">
        <f aca="false">IF($A1144="","",IF(COUNTIF(Invoices!$A$6:$A$505,$A1144)=0,"Invoice not registered",""))</f>
        <v/>
      </c>
      <c r="G1144" s="8" t="str">
        <f aca="false">IF($A1144="","",$A1144&amp;"|"&amp;COUNTIF($A$6:$A1144,$A1144))</f>
        <v/>
      </c>
    </row>
    <row r="1145" customFormat="false" ht="15" hidden="false" customHeight="false" outlineLevel="0" collapsed="false">
      <c r="A1145" s="7"/>
      <c r="B1145" s="7"/>
      <c r="C1145" s="7"/>
      <c r="D1145" s="42"/>
      <c r="E1145" s="38" t="str">
        <f aca="false">IF($A1145="","",ROUND(N(C1145)*N(D1145),2))</f>
        <v/>
      </c>
      <c r="F1145" s="8" t="str">
        <f aca="false">IF($A1145="","",IF(COUNTIF(Invoices!$A$6:$A$505,$A1145)=0,"Invoice not registered",""))</f>
        <v/>
      </c>
      <c r="G1145" s="8" t="str">
        <f aca="false">IF($A1145="","",$A1145&amp;"|"&amp;COUNTIF($A$6:$A1145,$A1145))</f>
        <v/>
      </c>
    </row>
    <row r="1146" customFormat="false" ht="15" hidden="false" customHeight="false" outlineLevel="0" collapsed="false">
      <c r="A1146" s="7"/>
      <c r="B1146" s="7"/>
      <c r="C1146" s="7"/>
      <c r="D1146" s="42"/>
      <c r="E1146" s="38" t="str">
        <f aca="false">IF($A1146="","",ROUND(N(C1146)*N(D1146),2))</f>
        <v/>
      </c>
      <c r="F1146" s="8" t="str">
        <f aca="false">IF($A1146="","",IF(COUNTIF(Invoices!$A$6:$A$505,$A1146)=0,"Invoice not registered",""))</f>
        <v/>
      </c>
      <c r="G1146" s="8" t="str">
        <f aca="false">IF($A1146="","",$A1146&amp;"|"&amp;COUNTIF($A$6:$A1146,$A1146))</f>
        <v/>
      </c>
    </row>
    <row r="1147" customFormat="false" ht="15" hidden="false" customHeight="false" outlineLevel="0" collapsed="false">
      <c r="A1147" s="7"/>
      <c r="B1147" s="7"/>
      <c r="C1147" s="7"/>
      <c r="D1147" s="42"/>
      <c r="E1147" s="38" t="str">
        <f aca="false">IF($A1147="","",ROUND(N(C1147)*N(D1147),2))</f>
        <v/>
      </c>
      <c r="F1147" s="8" t="str">
        <f aca="false">IF($A1147="","",IF(COUNTIF(Invoices!$A$6:$A$505,$A1147)=0,"Invoice not registered",""))</f>
        <v/>
      </c>
      <c r="G1147" s="8" t="str">
        <f aca="false">IF($A1147="","",$A1147&amp;"|"&amp;COUNTIF($A$6:$A1147,$A1147))</f>
        <v/>
      </c>
    </row>
    <row r="1148" customFormat="false" ht="15" hidden="false" customHeight="false" outlineLevel="0" collapsed="false">
      <c r="A1148" s="7"/>
      <c r="B1148" s="7"/>
      <c r="C1148" s="7"/>
      <c r="D1148" s="42"/>
      <c r="E1148" s="38" t="str">
        <f aca="false">IF($A1148="","",ROUND(N(C1148)*N(D1148),2))</f>
        <v/>
      </c>
      <c r="F1148" s="8" t="str">
        <f aca="false">IF($A1148="","",IF(COUNTIF(Invoices!$A$6:$A$505,$A1148)=0,"Invoice not registered",""))</f>
        <v/>
      </c>
      <c r="G1148" s="8" t="str">
        <f aca="false">IF($A1148="","",$A1148&amp;"|"&amp;COUNTIF($A$6:$A1148,$A1148))</f>
        <v/>
      </c>
    </row>
    <row r="1149" customFormat="false" ht="15" hidden="false" customHeight="false" outlineLevel="0" collapsed="false">
      <c r="A1149" s="7"/>
      <c r="B1149" s="7"/>
      <c r="C1149" s="7"/>
      <c r="D1149" s="42"/>
      <c r="E1149" s="38" t="str">
        <f aca="false">IF($A1149="","",ROUND(N(C1149)*N(D1149),2))</f>
        <v/>
      </c>
      <c r="F1149" s="8" t="str">
        <f aca="false">IF($A1149="","",IF(COUNTIF(Invoices!$A$6:$A$505,$A1149)=0,"Invoice not registered",""))</f>
        <v/>
      </c>
      <c r="G1149" s="8" t="str">
        <f aca="false">IF($A1149="","",$A1149&amp;"|"&amp;COUNTIF($A$6:$A1149,$A1149))</f>
        <v/>
      </c>
    </row>
    <row r="1150" customFormat="false" ht="15" hidden="false" customHeight="false" outlineLevel="0" collapsed="false">
      <c r="A1150" s="7"/>
      <c r="B1150" s="7"/>
      <c r="C1150" s="7"/>
      <c r="D1150" s="42"/>
      <c r="E1150" s="38" t="str">
        <f aca="false">IF($A1150="","",ROUND(N(C1150)*N(D1150),2))</f>
        <v/>
      </c>
      <c r="F1150" s="8" t="str">
        <f aca="false">IF($A1150="","",IF(COUNTIF(Invoices!$A$6:$A$505,$A1150)=0,"Invoice not registered",""))</f>
        <v/>
      </c>
      <c r="G1150" s="8" t="str">
        <f aca="false">IF($A1150="","",$A1150&amp;"|"&amp;COUNTIF($A$6:$A1150,$A1150))</f>
        <v/>
      </c>
    </row>
    <row r="1151" customFormat="false" ht="15" hidden="false" customHeight="false" outlineLevel="0" collapsed="false">
      <c r="A1151" s="7"/>
      <c r="B1151" s="7"/>
      <c r="C1151" s="7"/>
      <c r="D1151" s="42"/>
      <c r="E1151" s="38" t="str">
        <f aca="false">IF($A1151="","",ROUND(N(C1151)*N(D1151),2))</f>
        <v/>
      </c>
      <c r="F1151" s="8" t="str">
        <f aca="false">IF($A1151="","",IF(COUNTIF(Invoices!$A$6:$A$505,$A1151)=0,"Invoice not registered",""))</f>
        <v/>
      </c>
      <c r="G1151" s="8" t="str">
        <f aca="false">IF($A1151="","",$A1151&amp;"|"&amp;COUNTIF($A$6:$A1151,$A1151))</f>
        <v/>
      </c>
    </row>
    <row r="1152" customFormat="false" ht="15" hidden="false" customHeight="false" outlineLevel="0" collapsed="false">
      <c r="A1152" s="7"/>
      <c r="B1152" s="7"/>
      <c r="C1152" s="7"/>
      <c r="D1152" s="42"/>
      <c r="E1152" s="38" t="str">
        <f aca="false">IF($A1152="","",ROUND(N(C1152)*N(D1152),2))</f>
        <v/>
      </c>
      <c r="F1152" s="8" t="str">
        <f aca="false">IF($A1152="","",IF(COUNTIF(Invoices!$A$6:$A$505,$A1152)=0,"Invoice not registered",""))</f>
        <v/>
      </c>
      <c r="G1152" s="8" t="str">
        <f aca="false">IF($A1152="","",$A1152&amp;"|"&amp;COUNTIF($A$6:$A1152,$A1152))</f>
        <v/>
      </c>
    </row>
    <row r="1153" customFormat="false" ht="15" hidden="false" customHeight="false" outlineLevel="0" collapsed="false">
      <c r="A1153" s="7"/>
      <c r="B1153" s="7"/>
      <c r="C1153" s="7"/>
      <c r="D1153" s="42"/>
      <c r="E1153" s="38" t="str">
        <f aca="false">IF($A1153="","",ROUND(N(C1153)*N(D1153),2))</f>
        <v/>
      </c>
      <c r="F1153" s="8" t="str">
        <f aca="false">IF($A1153="","",IF(COUNTIF(Invoices!$A$6:$A$505,$A1153)=0,"Invoice not registered",""))</f>
        <v/>
      </c>
      <c r="G1153" s="8" t="str">
        <f aca="false">IF($A1153="","",$A1153&amp;"|"&amp;COUNTIF($A$6:$A1153,$A1153))</f>
        <v/>
      </c>
    </row>
    <row r="1154" customFormat="false" ht="15" hidden="false" customHeight="false" outlineLevel="0" collapsed="false">
      <c r="A1154" s="7"/>
      <c r="B1154" s="7"/>
      <c r="C1154" s="7"/>
      <c r="D1154" s="42"/>
      <c r="E1154" s="38" t="str">
        <f aca="false">IF($A1154="","",ROUND(N(C1154)*N(D1154),2))</f>
        <v/>
      </c>
      <c r="F1154" s="8" t="str">
        <f aca="false">IF($A1154="","",IF(COUNTIF(Invoices!$A$6:$A$505,$A1154)=0,"Invoice not registered",""))</f>
        <v/>
      </c>
      <c r="G1154" s="8" t="str">
        <f aca="false">IF($A1154="","",$A1154&amp;"|"&amp;COUNTIF($A$6:$A1154,$A1154))</f>
        <v/>
      </c>
    </row>
    <row r="1155" customFormat="false" ht="15" hidden="false" customHeight="false" outlineLevel="0" collapsed="false">
      <c r="A1155" s="7"/>
      <c r="B1155" s="7"/>
      <c r="C1155" s="7"/>
      <c r="D1155" s="42"/>
      <c r="E1155" s="38" t="str">
        <f aca="false">IF($A1155="","",ROUND(N(C1155)*N(D1155),2))</f>
        <v/>
      </c>
      <c r="F1155" s="8" t="str">
        <f aca="false">IF($A1155="","",IF(COUNTIF(Invoices!$A$6:$A$505,$A1155)=0,"Invoice not registered",""))</f>
        <v/>
      </c>
      <c r="G1155" s="8" t="str">
        <f aca="false">IF($A1155="","",$A1155&amp;"|"&amp;COUNTIF($A$6:$A1155,$A1155))</f>
        <v/>
      </c>
    </row>
    <row r="1156" customFormat="false" ht="15" hidden="false" customHeight="false" outlineLevel="0" collapsed="false">
      <c r="A1156" s="7"/>
      <c r="B1156" s="7"/>
      <c r="C1156" s="7"/>
      <c r="D1156" s="42"/>
      <c r="E1156" s="38" t="str">
        <f aca="false">IF($A1156="","",ROUND(N(C1156)*N(D1156),2))</f>
        <v/>
      </c>
      <c r="F1156" s="8" t="str">
        <f aca="false">IF($A1156="","",IF(COUNTIF(Invoices!$A$6:$A$505,$A1156)=0,"Invoice not registered",""))</f>
        <v/>
      </c>
      <c r="G1156" s="8" t="str">
        <f aca="false">IF($A1156="","",$A1156&amp;"|"&amp;COUNTIF($A$6:$A1156,$A1156))</f>
        <v/>
      </c>
    </row>
    <row r="1157" customFormat="false" ht="15" hidden="false" customHeight="false" outlineLevel="0" collapsed="false">
      <c r="A1157" s="7"/>
      <c r="B1157" s="7"/>
      <c r="C1157" s="7"/>
      <c r="D1157" s="42"/>
      <c r="E1157" s="38" t="str">
        <f aca="false">IF($A1157="","",ROUND(N(C1157)*N(D1157),2))</f>
        <v/>
      </c>
      <c r="F1157" s="8" t="str">
        <f aca="false">IF($A1157="","",IF(COUNTIF(Invoices!$A$6:$A$505,$A1157)=0,"Invoice not registered",""))</f>
        <v/>
      </c>
      <c r="G1157" s="8" t="str">
        <f aca="false">IF($A1157="","",$A1157&amp;"|"&amp;COUNTIF($A$6:$A1157,$A1157))</f>
        <v/>
      </c>
    </row>
    <row r="1158" customFormat="false" ht="15" hidden="false" customHeight="false" outlineLevel="0" collapsed="false">
      <c r="A1158" s="7"/>
      <c r="B1158" s="7"/>
      <c r="C1158" s="7"/>
      <c r="D1158" s="42"/>
      <c r="E1158" s="38" t="str">
        <f aca="false">IF($A1158="","",ROUND(N(C1158)*N(D1158),2))</f>
        <v/>
      </c>
      <c r="F1158" s="8" t="str">
        <f aca="false">IF($A1158="","",IF(COUNTIF(Invoices!$A$6:$A$505,$A1158)=0,"Invoice not registered",""))</f>
        <v/>
      </c>
      <c r="G1158" s="8" t="str">
        <f aca="false">IF($A1158="","",$A1158&amp;"|"&amp;COUNTIF($A$6:$A1158,$A1158))</f>
        <v/>
      </c>
    </row>
    <row r="1159" customFormat="false" ht="15" hidden="false" customHeight="false" outlineLevel="0" collapsed="false">
      <c r="A1159" s="7"/>
      <c r="B1159" s="7"/>
      <c r="C1159" s="7"/>
      <c r="D1159" s="42"/>
      <c r="E1159" s="38" t="str">
        <f aca="false">IF($A1159="","",ROUND(N(C1159)*N(D1159),2))</f>
        <v/>
      </c>
      <c r="F1159" s="8" t="str">
        <f aca="false">IF($A1159="","",IF(COUNTIF(Invoices!$A$6:$A$505,$A1159)=0,"Invoice not registered",""))</f>
        <v/>
      </c>
      <c r="G1159" s="8" t="str">
        <f aca="false">IF($A1159="","",$A1159&amp;"|"&amp;COUNTIF($A$6:$A1159,$A1159))</f>
        <v/>
      </c>
    </row>
    <row r="1160" customFormat="false" ht="15" hidden="false" customHeight="false" outlineLevel="0" collapsed="false">
      <c r="A1160" s="7"/>
      <c r="B1160" s="7"/>
      <c r="C1160" s="7"/>
      <c r="D1160" s="42"/>
      <c r="E1160" s="38" t="str">
        <f aca="false">IF($A1160="","",ROUND(N(C1160)*N(D1160),2))</f>
        <v/>
      </c>
      <c r="F1160" s="8" t="str">
        <f aca="false">IF($A1160="","",IF(COUNTIF(Invoices!$A$6:$A$505,$A1160)=0,"Invoice not registered",""))</f>
        <v/>
      </c>
      <c r="G1160" s="8" t="str">
        <f aca="false">IF($A1160="","",$A1160&amp;"|"&amp;COUNTIF($A$6:$A1160,$A1160))</f>
        <v/>
      </c>
    </row>
    <row r="1161" customFormat="false" ht="15" hidden="false" customHeight="false" outlineLevel="0" collapsed="false">
      <c r="A1161" s="7"/>
      <c r="B1161" s="7"/>
      <c r="C1161" s="7"/>
      <c r="D1161" s="42"/>
      <c r="E1161" s="38" t="str">
        <f aca="false">IF($A1161="","",ROUND(N(C1161)*N(D1161),2))</f>
        <v/>
      </c>
      <c r="F1161" s="8" t="str">
        <f aca="false">IF($A1161="","",IF(COUNTIF(Invoices!$A$6:$A$505,$A1161)=0,"Invoice not registered",""))</f>
        <v/>
      </c>
      <c r="G1161" s="8" t="str">
        <f aca="false">IF($A1161="","",$A1161&amp;"|"&amp;COUNTIF($A$6:$A1161,$A1161))</f>
        <v/>
      </c>
    </row>
    <row r="1162" customFormat="false" ht="15" hidden="false" customHeight="false" outlineLevel="0" collapsed="false">
      <c r="A1162" s="7"/>
      <c r="B1162" s="7"/>
      <c r="C1162" s="7"/>
      <c r="D1162" s="42"/>
      <c r="E1162" s="38" t="str">
        <f aca="false">IF($A1162="","",ROUND(N(C1162)*N(D1162),2))</f>
        <v/>
      </c>
      <c r="F1162" s="8" t="str">
        <f aca="false">IF($A1162="","",IF(COUNTIF(Invoices!$A$6:$A$505,$A1162)=0,"Invoice not registered",""))</f>
        <v/>
      </c>
      <c r="G1162" s="8" t="str">
        <f aca="false">IF($A1162="","",$A1162&amp;"|"&amp;COUNTIF($A$6:$A1162,$A1162))</f>
        <v/>
      </c>
    </row>
    <row r="1163" customFormat="false" ht="15" hidden="false" customHeight="false" outlineLevel="0" collapsed="false">
      <c r="A1163" s="7"/>
      <c r="B1163" s="7"/>
      <c r="C1163" s="7"/>
      <c r="D1163" s="42"/>
      <c r="E1163" s="38" t="str">
        <f aca="false">IF($A1163="","",ROUND(N(C1163)*N(D1163),2))</f>
        <v/>
      </c>
      <c r="F1163" s="8" t="str">
        <f aca="false">IF($A1163="","",IF(COUNTIF(Invoices!$A$6:$A$505,$A1163)=0,"Invoice not registered",""))</f>
        <v/>
      </c>
      <c r="G1163" s="8" t="str">
        <f aca="false">IF($A1163="","",$A1163&amp;"|"&amp;COUNTIF($A$6:$A1163,$A1163))</f>
        <v/>
      </c>
    </row>
    <row r="1164" customFormat="false" ht="15" hidden="false" customHeight="false" outlineLevel="0" collapsed="false">
      <c r="A1164" s="7"/>
      <c r="B1164" s="7"/>
      <c r="C1164" s="7"/>
      <c r="D1164" s="42"/>
      <c r="E1164" s="38" t="str">
        <f aca="false">IF($A1164="","",ROUND(N(C1164)*N(D1164),2))</f>
        <v/>
      </c>
      <c r="F1164" s="8" t="str">
        <f aca="false">IF($A1164="","",IF(COUNTIF(Invoices!$A$6:$A$505,$A1164)=0,"Invoice not registered",""))</f>
        <v/>
      </c>
      <c r="G1164" s="8" t="str">
        <f aca="false">IF($A1164="","",$A1164&amp;"|"&amp;COUNTIF($A$6:$A1164,$A1164))</f>
        <v/>
      </c>
    </row>
    <row r="1165" customFormat="false" ht="15" hidden="false" customHeight="false" outlineLevel="0" collapsed="false">
      <c r="A1165" s="7"/>
      <c r="B1165" s="7"/>
      <c r="C1165" s="7"/>
      <c r="D1165" s="42"/>
      <c r="E1165" s="38" t="str">
        <f aca="false">IF($A1165="","",ROUND(N(C1165)*N(D1165),2))</f>
        <v/>
      </c>
      <c r="F1165" s="8" t="str">
        <f aca="false">IF($A1165="","",IF(COUNTIF(Invoices!$A$6:$A$505,$A1165)=0,"Invoice not registered",""))</f>
        <v/>
      </c>
      <c r="G1165" s="8" t="str">
        <f aca="false">IF($A1165="","",$A1165&amp;"|"&amp;COUNTIF($A$6:$A1165,$A1165))</f>
        <v/>
      </c>
    </row>
    <row r="1166" customFormat="false" ht="15" hidden="false" customHeight="false" outlineLevel="0" collapsed="false">
      <c r="A1166" s="7"/>
      <c r="B1166" s="7"/>
      <c r="C1166" s="7"/>
      <c r="D1166" s="42"/>
      <c r="E1166" s="38" t="str">
        <f aca="false">IF($A1166="","",ROUND(N(C1166)*N(D1166),2))</f>
        <v/>
      </c>
      <c r="F1166" s="8" t="str">
        <f aca="false">IF($A1166="","",IF(COUNTIF(Invoices!$A$6:$A$505,$A1166)=0,"Invoice not registered",""))</f>
        <v/>
      </c>
      <c r="G1166" s="8" t="str">
        <f aca="false">IF($A1166="","",$A1166&amp;"|"&amp;COUNTIF($A$6:$A1166,$A1166))</f>
        <v/>
      </c>
    </row>
    <row r="1167" customFormat="false" ht="15" hidden="false" customHeight="false" outlineLevel="0" collapsed="false">
      <c r="A1167" s="7"/>
      <c r="B1167" s="7"/>
      <c r="C1167" s="7"/>
      <c r="D1167" s="42"/>
      <c r="E1167" s="38" t="str">
        <f aca="false">IF($A1167="","",ROUND(N(C1167)*N(D1167),2))</f>
        <v/>
      </c>
      <c r="F1167" s="8" t="str">
        <f aca="false">IF($A1167="","",IF(COUNTIF(Invoices!$A$6:$A$505,$A1167)=0,"Invoice not registered",""))</f>
        <v/>
      </c>
      <c r="G1167" s="8" t="str">
        <f aca="false">IF($A1167="","",$A1167&amp;"|"&amp;COUNTIF($A$6:$A1167,$A1167))</f>
        <v/>
      </c>
    </row>
    <row r="1168" customFormat="false" ht="15" hidden="false" customHeight="false" outlineLevel="0" collapsed="false">
      <c r="A1168" s="7"/>
      <c r="B1168" s="7"/>
      <c r="C1168" s="7"/>
      <c r="D1168" s="42"/>
      <c r="E1168" s="38" t="str">
        <f aca="false">IF($A1168="","",ROUND(N(C1168)*N(D1168),2))</f>
        <v/>
      </c>
      <c r="F1168" s="8" t="str">
        <f aca="false">IF($A1168="","",IF(COUNTIF(Invoices!$A$6:$A$505,$A1168)=0,"Invoice not registered",""))</f>
        <v/>
      </c>
      <c r="G1168" s="8" t="str">
        <f aca="false">IF($A1168="","",$A1168&amp;"|"&amp;COUNTIF($A$6:$A1168,$A1168))</f>
        <v/>
      </c>
    </row>
    <row r="1169" customFormat="false" ht="15" hidden="false" customHeight="false" outlineLevel="0" collapsed="false">
      <c r="A1169" s="7"/>
      <c r="B1169" s="7"/>
      <c r="C1169" s="7"/>
      <c r="D1169" s="42"/>
      <c r="E1169" s="38" t="str">
        <f aca="false">IF($A1169="","",ROUND(N(C1169)*N(D1169),2))</f>
        <v/>
      </c>
      <c r="F1169" s="8" t="str">
        <f aca="false">IF($A1169="","",IF(COUNTIF(Invoices!$A$6:$A$505,$A1169)=0,"Invoice not registered",""))</f>
        <v/>
      </c>
      <c r="G1169" s="8" t="str">
        <f aca="false">IF($A1169="","",$A1169&amp;"|"&amp;COUNTIF($A$6:$A1169,$A1169))</f>
        <v/>
      </c>
    </row>
    <row r="1170" customFormat="false" ht="15" hidden="false" customHeight="false" outlineLevel="0" collapsed="false">
      <c r="A1170" s="7"/>
      <c r="B1170" s="7"/>
      <c r="C1170" s="7"/>
      <c r="D1170" s="42"/>
      <c r="E1170" s="38" t="str">
        <f aca="false">IF($A1170="","",ROUND(N(C1170)*N(D1170),2))</f>
        <v/>
      </c>
      <c r="F1170" s="8" t="str">
        <f aca="false">IF($A1170="","",IF(COUNTIF(Invoices!$A$6:$A$505,$A1170)=0,"Invoice not registered",""))</f>
        <v/>
      </c>
      <c r="G1170" s="8" t="str">
        <f aca="false">IF($A1170="","",$A1170&amp;"|"&amp;COUNTIF($A$6:$A1170,$A1170))</f>
        <v/>
      </c>
    </row>
    <row r="1171" customFormat="false" ht="15" hidden="false" customHeight="false" outlineLevel="0" collapsed="false">
      <c r="A1171" s="7"/>
      <c r="B1171" s="7"/>
      <c r="C1171" s="7"/>
      <c r="D1171" s="42"/>
      <c r="E1171" s="38" t="str">
        <f aca="false">IF($A1171="","",ROUND(N(C1171)*N(D1171),2))</f>
        <v/>
      </c>
      <c r="F1171" s="8" t="str">
        <f aca="false">IF($A1171="","",IF(COUNTIF(Invoices!$A$6:$A$505,$A1171)=0,"Invoice not registered",""))</f>
        <v/>
      </c>
      <c r="G1171" s="8" t="str">
        <f aca="false">IF($A1171="","",$A1171&amp;"|"&amp;COUNTIF($A$6:$A1171,$A1171))</f>
        <v/>
      </c>
    </row>
    <row r="1172" customFormat="false" ht="15" hidden="false" customHeight="false" outlineLevel="0" collapsed="false">
      <c r="A1172" s="7"/>
      <c r="B1172" s="7"/>
      <c r="C1172" s="7"/>
      <c r="D1172" s="42"/>
      <c r="E1172" s="38" t="str">
        <f aca="false">IF($A1172="","",ROUND(N(C1172)*N(D1172),2))</f>
        <v/>
      </c>
      <c r="F1172" s="8" t="str">
        <f aca="false">IF($A1172="","",IF(COUNTIF(Invoices!$A$6:$A$505,$A1172)=0,"Invoice not registered",""))</f>
        <v/>
      </c>
      <c r="G1172" s="8" t="str">
        <f aca="false">IF($A1172="","",$A1172&amp;"|"&amp;COUNTIF($A$6:$A1172,$A1172))</f>
        <v/>
      </c>
    </row>
    <row r="1173" customFormat="false" ht="15" hidden="false" customHeight="false" outlineLevel="0" collapsed="false">
      <c r="A1173" s="7"/>
      <c r="B1173" s="7"/>
      <c r="C1173" s="7"/>
      <c r="D1173" s="42"/>
      <c r="E1173" s="38" t="str">
        <f aca="false">IF($A1173="","",ROUND(N(C1173)*N(D1173),2))</f>
        <v/>
      </c>
      <c r="F1173" s="8" t="str">
        <f aca="false">IF($A1173="","",IF(COUNTIF(Invoices!$A$6:$A$505,$A1173)=0,"Invoice not registered",""))</f>
        <v/>
      </c>
      <c r="G1173" s="8" t="str">
        <f aca="false">IF($A1173="","",$A1173&amp;"|"&amp;COUNTIF($A$6:$A1173,$A1173))</f>
        <v/>
      </c>
    </row>
    <row r="1174" customFormat="false" ht="15" hidden="false" customHeight="false" outlineLevel="0" collapsed="false">
      <c r="A1174" s="7"/>
      <c r="B1174" s="7"/>
      <c r="C1174" s="7"/>
      <c r="D1174" s="42"/>
      <c r="E1174" s="38" t="str">
        <f aca="false">IF($A1174="","",ROUND(N(C1174)*N(D1174),2))</f>
        <v/>
      </c>
      <c r="F1174" s="8" t="str">
        <f aca="false">IF($A1174="","",IF(COUNTIF(Invoices!$A$6:$A$505,$A1174)=0,"Invoice not registered",""))</f>
        <v/>
      </c>
      <c r="G1174" s="8" t="str">
        <f aca="false">IF($A1174="","",$A1174&amp;"|"&amp;COUNTIF($A$6:$A1174,$A1174))</f>
        <v/>
      </c>
    </row>
    <row r="1175" customFormat="false" ht="15" hidden="false" customHeight="false" outlineLevel="0" collapsed="false">
      <c r="A1175" s="7"/>
      <c r="B1175" s="7"/>
      <c r="C1175" s="7"/>
      <c r="D1175" s="42"/>
      <c r="E1175" s="38" t="str">
        <f aca="false">IF($A1175="","",ROUND(N(C1175)*N(D1175),2))</f>
        <v/>
      </c>
      <c r="F1175" s="8" t="str">
        <f aca="false">IF($A1175="","",IF(COUNTIF(Invoices!$A$6:$A$505,$A1175)=0,"Invoice not registered",""))</f>
        <v/>
      </c>
      <c r="G1175" s="8" t="str">
        <f aca="false">IF($A1175="","",$A1175&amp;"|"&amp;COUNTIF($A$6:$A1175,$A1175))</f>
        <v/>
      </c>
    </row>
    <row r="1176" customFormat="false" ht="15" hidden="false" customHeight="false" outlineLevel="0" collapsed="false">
      <c r="A1176" s="7"/>
      <c r="B1176" s="7"/>
      <c r="C1176" s="7"/>
      <c r="D1176" s="42"/>
      <c r="E1176" s="38" t="str">
        <f aca="false">IF($A1176="","",ROUND(N(C1176)*N(D1176),2))</f>
        <v/>
      </c>
      <c r="F1176" s="8" t="str">
        <f aca="false">IF($A1176="","",IF(COUNTIF(Invoices!$A$6:$A$505,$A1176)=0,"Invoice not registered",""))</f>
        <v/>
      </c>
      <c r="G1176" s="8" t="str">
        <f aca="false">IF($A1176="","",$A1176&amp;"|"&amp;COUNTIF($A$6:$A1176,$A1176))</f>
        <v/>
      </c>
    </row>
    <row r="1177" customFormat="false" ht="15" hidden="false" customHeight="false" outlineLevel="0" collapsed="false">
      <c r="A1177" s="7"/>
      <c r="B1177" s="7"/>
      <c r="C1177" s="7"/>
      <c r="D1177" s="42"/>
      <c r="E1177" s="38" t="str">
        <f aca="false">IF($A1177="","",ROUND(N(C1177)*N(D1177),2))</f>
        <v/>
      </c>
      <c r="F1177" s="8" t="str">
        <f aca="false">IF($A1177="","",IF(COUNTIF(Invoices!$A$6:$A$505,$A1177)=0,"Invoice not registered",""))</f>
        <v/>
      </c>
      <c r="G1177" s="8" t="str">
        <f aca="false">IF($A1177="","",$A1177&amp;"|"&amp;COUNTIF($A$6:$A1177,$A1177))</f>
        <v/>
      </c>
    </row>
    <row r="1178" customFormat="false" ht="15" hidden="false" customHeight="false" outlineLevel="0" collapsed="false">
      <c r="A1178" s="7"/>
      <c r="B1178" s="7"/>
      <c r="C1178" s="7"/>
      <c r="D1178" s="42"/>
      <c r="E1178" s="38" t="str">
        <f aca="false">IF($A1178="","",ROUND(N(C1178)*N(D1178),2))</f>
        <v/>
      </c>
      <c r="F1178" s="8" t="str">
        <f aca="false">IF($A1178="","",IF(COUNTIF(Invoices!$A$6:$A$505,$A1178)=0,"Invoice not registered",""))</f>
        <v/>
      </c>
      <c r="G1178" s="8" t="str">
        <f aca="false">IF($A1178="","",$A1178&amp;"|"&amp;COUNTIF($A$6:$A1178,$A1178))</f>
        <v/>
      </c>
    </row>
    <row r="1179" customFormat="false" ht="15" hidden="false" customHeight="false" outlineLevel="0" collapsed="false">
      <c r="A1179" s="7"/>
      <c r="B1179" s="7"/>
      <c r="C1179" s="7"/>
      <c r="D1179" s="42"/>
      <c r="E1179" s="38" t="str">
        <f aca="false">IF($A1179="","",ROUND(N(C1179)*N(D1179),2))</f>
        <v/>
      </c>
      <c r="F1179" s="8" t="str">
        <f aca="false">IF($A1179="","",IF(COUNTIF(Invoices!$A$6:$A$505,$A1179)=0,"Invoice not registered",""))</f>
        <v/>
      </c>
      <c r="G1179" s="8" t="str">
        <f aca="false">IF($A1179="","",$A1179&amp;"|"&amp;COUNTIF($A$6:$A1179,$A1179))</f>
        <v/>
      </c>
    </row>
    <row r="1180" customFormat="false" ht="15" hidden="false" customHeight="false" outlineLevel="0" collapsed="false">
      <c r="A1180" s="7"/>
      <c r="B1180" s="7"/>
      <c r="C1180" s="7"/>
      <c r="D1180" s="42"/>
      <c r="E1180" s="38" t="str">
        <f aca="false">IF($A1180="","",ROUND(N(C1180)*N(D1180),2))</f>
        <v/>
      </c>
      <c r="F1180" s="8" t="str">
        <f aca="false">IF($A1180="","",IF(COUNTIF(Invoices!$A$6:$A$505,$A1180)=0,"Invoice not registered",""))</f>
        <v/>
      </c>
      <c r="G1180" s="8" t="str">
        <f aca="false">IF($A1180="","",$A1180&amp;"|"&amp;COUNTIF($A$6:$A1180,$A1180))</f>
        <v/>
      </c>
    </row>
    <row r="1181" customFormat="false" ht="15" hidden="false" customHeight="false" outlineLevel="0" collapsed="false">
      <c r="A1181" s="7"/>
      <c r="B1181" s="7"/>
      <c r="C1181" s="7"/>
      <c r="D1181" s="42"/>
      <c r="E1181" s="38" t="str">
        <f aca="false">IF($A1181="","",ROUND(N(C1181)*N(D1181),2))</f>
        <v/>
      </c>
      <c r="F1181" s="8" t="str">
        <f aca="false">IF($A1181="","",IF(COUNTIF(Invoices!$A$6:$A$505,$A1181)=0,"Invoice not registered",""))</f>
        <v/>
      </c>
      <c r="G1181" s="8" t="str">
        <f aca="false">IF($A1181="","",$A1181&amp;"|"&amp;COUNTIF($A$6:$A1181,$A1181))</f>
        <v/>
      </c>
    </row>
    <row r="1182" customFormat="false" ht="15" hidden="false" customHeight="false" outlineLevel="0" collapsed="false">
      <c r="A1182" s="7"/>
      <c r="B1182" s="7"/>
      <c r="C1182" s="7"/>
      <c r="D1182" s="42"/>
      <c r="E1182" s="38" t="str">
        <f aca="false">IF($A1182="","",ROUND(N(C1182)*N(D1182),2))</f>
        <v/>
      </c>
      <c r="F1182" s="8" t="str">
        <f aca="false">IF($A1182="","",IF(COUNTIF(Invoices!$A$6:$A$505,$A1182)=0,"Invoice not registered",""))</f>
        <v/>
      </c>
      <c r="G1182" s="8" t="str">
        <f aca="false">IF($A1182="","",$A1182&amp;"|"&amp;COUNTIF($A$6:$A1182,$A1182))</f>
        <v/>
      </c>
    </row>
    <row r="1183" customFormat="false" ht="15" hidden="false" customHeight="false" outlineLevel="0" collapsed="false">
      <c r="A1183" s="7"/>
      <c r="B1183" s="7"/>
      <c r="C1183" s="7"/>
      <c r="D1183" s="42"/>
      <c r="E1183" s="38" t="str">
        <f aca="false">IF($A1183="","",ROUND(N(C1183)*N(D1183),2))</f>
        <v/>
      </c>
      <c r="F1183" s="8" t="str">
        <f aca="false">IF($A1183="","",IF(COUNTIF(Invoices!$A$6:$A$505,$A1183)=0,"Invoice not registered",""))</f>
        <v/>
      </c>
      <c r="G1183" s="8" t="str">
        <f aca="false">IF($A1183="","",$A1183&amp;"|"&amp;COUNTIF($A$6:$A1183,$A1183))</f>
        <v/>
      </c>
    </row>
    <row r="1184" customFormat="false" ht="15" hidden="false" customHeight="false" outlineLevel="0" collapsed="false">
      <c r="A1184" s="7"/>
      <c r="B1184" s="7"/>
      <c r="C1184" s="7"/>
      <c r="D1184" s="42"/>
      <c r="E1184" s="38" t="str">
        <f aca="false">IF($A1184="","",ROUND(N(C1184)*N(D1184),2))</f>
        <v/>
      </c>
      <c r="F1184" s="8" t="str">
        <f aca="false">IF($A1184="","",IF(COUNTIF(Invoices!$A$6:$A$505,$A1184)=0,"Invoice not registered",""))</f>
        <v/>
      </c>
      <c r="G1184" s="8" t="str">
        <f aca="false">IF($A1184="","",$A1184&amp;"|"&amp;COUNTIF($A$6:$A1184,$A1184))</f>
        <v/>
      </c>
    </row>
    <row r="1185" customFormat="false" ht="15" hidden="false" customHeight="false" outlineLevel="0" collapsed="false">
      <c r="A1185" s="7"/>
      <c r="B1185" s="7"/>
      <c r="C1185" s="7"/>
      <c r="D1185" s="42"/>
      <c r="E1185" s="38" t="str">
        <f aca="false">IF($A1185="","",ROUND(N(C1185)*N(D1185),2))</f>
        <v/>
      </c>
      <c r="F1185" s="8" t="str">
        <f aca="false">IF($A1185="","",IF(COUNTIF(Invoices!$A$6:$A$505,$A1185)=0,"Invoice not registered",""))</f>
        <v/>
      </c>
      <c r="G1185" s="8" t="str">
        <f aca="false">IF($A1185="","",$A1185&amp;"|"&amp;COUNTIF($A$6:$A1185,$A1185))</f>
        <v/>
      </c>
    </row>
    <row r="1186" customFormat="false" ht="15" hidden="false" customHeight="false" outlineLevel="0" collapsed="false">
      <c r="A1186" s="7"/>
      <c r="B1186" s="7"/>
      <c r="C1186" s="7"/>
      <c r="D1186" s="42"/>
      <c r="E1186" s="38" t="str">
        <f aca="false">IF($A1186="","",ROUND(N(C1186)*N(D1186),2))</f>
        <v/>
      </c>
      <c r="F1186" s="8" t="str">
        <f aca="false">IF($A1186="","",IF(COUNTIF(Invoices!$A$6:$A$505,$A1186)=0,"Invoice not registered",""))</f>
        <v/>
      </c>
      <c r="G1186" s="8" t="str">
        <f aca="false">IF($A1186="","",$A1186&amp;"|"&amp;COUNTIF($A$6:$A1186,$A1186))</f>
        <v/>
      </c>
    </row>
    <row r="1187" customFormat="false" ht="15" hidden="false" customHeight="false" outlineLevel="0" collapsed="false">
      <c r="A1187" s="7"/>
      <c r="B1187" s="7"/>
      <c r="C1187" s="7"/>
      <c r="D1187" s="42"/>
      <c r="E1187" s="38" t="str">
        <f aca="false">IF($A1187="","",ROUND(N(C1187)*N(D1187),2))</f>
        <v/>
      </c>
      <c r="F1187" s="8" t="str">
        <f aca="false">IF($A1187="","",IF(COUNTIF(Invoices!$A$6:$A$505,$A1187)=0,"Invoice not registered",""))</f>
        <v/>
      </c>
      <c r="G1187" s="8" t="str">
        <f aca="false">IF($A1187="","",$A1187&amp;"|"&amp;COUNTIF($A$6:$A1187,$A1187))</f>
        <v/>
      </c>
    </row>
    <row r="1188" customFormat="false" ht="15" hidden="false" customHeight="false" outlineLevel="0" collapsed="false">
      <c r="A1188" s="7"/>
      <c r="B1188" s="7"/>
      <c r="C1188" s="7"/>
      <c r="D1188" s="42"/>
      <c r="E1188" s="38" t="str">
        <f aca="false">IF($A1188="","",ROUND(N(C1188)*N(D1188),2))</f>
        <v/>
      </c>
      <c r="F1188" s="8" t="str">
        <f aca="false">IF($A1188="","",IF(COUNTIF(Invoices!$A$6:$A$505,$A1188)=0,"Invoice not registered",""))</f>
        <v/>
      </c>
      <c r="G1188" s="8" t="str">
        <f aca="false">IF($A1188="","",$A1188&amp;"|"&amp;COUNTIF($A$6:$A1188,$A1188))</f>
        <v/>
      </c>
    </row>
    <row r="1189" customFormat="false" ht="15" hidden="false" customHeight="false" outlineLevel="0" collapsed="false">
      <c r="A1189" s="7"/>
      <c r="B1189" s="7"/>
      <c r="C1189" s="7"/>
      <c r="D1189" s="42"/>
      <c r="E1189" s="38" t="str">
        <f aca="false">IF($A1189="","",ROUND(N(C1189)*N(D1189),2))</f>
        <v/>
      </c>
      <c r="F1189" s="8" t="str">
        <f aca="false">IF($A1189="","",IF(COUNTIF(Invoices!$A$6:$A$505,$A1189)=0,"Invoice not registered",""))</f>
        <v/>
      </c>
      <c r="G1189" s="8" t="str">
        <f aca="false">IF($A1189="","",$A1189&amp;"|"&amp;COUNTIF($A$6:$A1189,$A1189))</f>
        <v/>
      </c>
    </row>
    <row r="1190" customFormat="false" ht="15" hidden="false" customHeight="false" outlineLevel="0" collapsed="false">
      <c r="A1190" s="7"/>
      <c r="B1190" s="7"/>
      <c r="C1190" s="7"/>
      <c r="D1190" s="42"/>
      <c r="E1190" s="38" t="str">
        <f aca="false">IF($A1190="","",ROUND(N(C1190)*N(D1190),2))</f>
        <v/>
      </c>
      <c r="F1190" s="8" t="str">
        <f aca="false">IF($A1190="","",IF(COUNTIF(Invoices!$A$6:$A$505,$A1190)=0,"Invoice not registered",""))</f>
        <v/>
      </c>
      <c r="G1190" s="8" t="str">
        <f aca="false">IF($A1190="","",$A1190&amp;"|"&amp;COUNTIF($A$6:$A1190,$A1190))</f>
        <v/>
      </c>
    </row>
    <row r="1191" customFormat="false" ht="15" hidden="false" customHeight="false" outlineLevel="0" collapsed="false">
      <c r="A1191" s="7"/>
      <c r="B1191" s="7"/>
      <c r="C1191" s="7"/>
      <c r="D1191" s="42"/>
      <c r="E1191" s="38" t="str">
        <f aca="false">IF($A1191="","",ROUND(N(C1191)*N(D1191),2))</f>
        <v/>
      </c>
      <c r="F1191" s="8" t="str">
        <f aca="false">IF($A1191="","",IF(COUNTIF(Invoices!$A$6:$A$505,$A1191)=0,"Invoice not registered",""))</f>
        <v/>
      </c>
      <c r="G1191" s="8" t="str">
        <f aca="false">IF($A1191="","",$A1191&amp;"|"&amp;COUNTIF($A$6:$A1191,$A1191))</f>
        <v/>
      </c>
    </row>
    <row r="1192" customFormat="false" ht="15" hidden="false" customHeight="false" outlineLevel="0" collapsed="false">
      <c r="A1192" s="7"/>
      <c r="B1192" s="7"/>
      <c r="C1192" s="7"/>
      <c r="D1192" s="42"/>
      <c r="E1192" s="38" t="str">
        <f aca="false">IF($A1192="","",ROUND(N(C1192)*N(D1192),2))</f>
        <v/>
      </c>
      <c r="F1192" s="8" t="str">
        <f aca="false">IF($A1192="","",IF(COUNTIF(Invoices!$A$6:$A$505,$A1192)=0,"Invoice not registered",""))</f>
        <v/>
      </c>
      <c r="G1192" s="8" t="str">
        <f aca="false">IF($A1192="","",$A1192&amp;"|"&amp;COUNTIF($A$6:$A1192,$A1192))</f>
        <v/>
      </c>
    </row>
    <row r="1193" customFormat="false" ht="15" hidden="false" customHeight="false" outlineLevel="0" collapsed="false">
      <c r="A1193" s="7"/>
      <c r="B1193" s="7"/>
      <c r="C1193" s="7"/>
      <c r="D1193" s="42"/>
      <c r="E1193" s="38" t="str">
        <f aca="false">IF($A1193="","",ROUND(N(C1193)*N(D1193),2))</f>
        <v/>
      </c>
      <c r="F1193" s="8" t="str">
        <f aca="false">IF($A1193="","",IF(COUNTIF(Invoices!$A$6:$A$505,$A1193)=0,"Invoice not registered",""))</f>
        <v/>
      </c>
      <c r="G1193" s="8" t="str">
        <f aca="false">IF($A1193="","",$A1193&amp;"|"&amp;COUNTIF($A$6:$A1193,$A1193))</f>
        <v/>
      </c>
    </row>
    <row r="1194" customFormat="false" ht="15" hidden="false" customHeight="false" outlineLevel="0" collapsed="false">
      <c r="A1194" s="7"/>
      <c r="B1194" s="7"/>
      <c r="C1194" s="7"/>
      <c r="D1194" s="42"/>
      <c r="E1194" s="38" t="str">
        <f aca="false">IF($A1194="","",ROUND(N(C1194)*N(D1194),2))</f>
        <v/>
      </c>
      <c r="F1194" s="8" t="str">
        <f aca="false">IF($A1194="","",IF(COUNTIF(Invoices!$A$6:$A$505,$A1194)=0,"Invoice not registered",""))</f>
        <v/>
      </c>
      <c r="G1194" s="8" t="str">
        <f aca="false">IF($A1194="","",$A1194&amp;"|"&amp;COUNTIF($A$6:$A1194,$A1194))</f>
        <v/>
      </c>
    </row>
    <row r="1195" customFormat="false" ht="15" hidden="false" customHeight="false" outlineLevel="0" collapsed="false">
      <c r="A1195" s="7"/>
      <c r="B1195" s="7"/>
      <c r="C1195" s="7"/>
      <c r="D1195" s="42"/>
      <c r="E1195" s="38" t="str">
        <f aca="false">IF($A1195="","",ROUND(N(C1195)*N(D1195),2))</f>
        <v/>
      </c>
      <c r="F1195" s="8" t="str">
        <f aca="false">IF($A1195="","",IF(COUNTIF(Invoices!$A$6:$A$505,$A1195)=0,"Invoice not registered",""))</f>
        <v/>
      </c>
      <c r="G1195" s="8" t="str">
        <f aca="false">IF($A1195="","",$A1195&amp;"|"&amp;COUNTIF($A$6:$A1195,$A1195))</f>
        <v/>
      </c>
    </row>
    <row r="1196" customFormat="false" ht="15" hidden="false" customHeight="false" outlineLevel="0" collapsed="false">
      <c r="A1196" s="7"/>
      <c r="B1196" s="7"/>
      <c r="C1196" s="7"/>
      <c r="D1196" s="42"/>
      <c r="E1196" s="38" t="str">
        <f aca="false">IF($A1196="","",ROUND(N(C1196)*N(D1196),2))</f>
        <v/>
      </c>
      <c r="F1196" s="8" t="str">
        <f aca="false">IF($A1196="","",IF(COUNTIF(Invoices!$A$6:$A$505,$A1196)=0,"Invoice not registered",""))</f>
        <v/>
      </c>
      <c r="G1196" s="8" t="str">
        <f aca="false">IF($A1196="","",$A1196&amp;"|"&amp;COUNTIF($A$6:$A1196,$A1196))</f>
        <v/>
      </c>
    </row>
    <row r="1197" customFormat="false" ht="15" hidden="false" customHeight="false" outlineLevel="0" collapsed="false">
      <c r="A1197" s="7"/>
      <c r="B1197" s="7"/>
      <c r="C1197" s="7"/>
      <c r="D1197" s="42"/>
      <c r="E1197" s="38" t="str">
        <f aca="false">IF($A1197="","",ROUND(N(C1197)*N(D1197),2))</f>
        <v/>
      </c>
      <c r="F1197" s="8" t="str">
        <f aca="false">IF($A1197="","",IF(COUNTIF(Invoices!$A$6:$A$505,$A1197)=0,"Invoice not registered",""))</f>
        <v/>
      </c>
      <c r="G1197" s="8" t="str">
        <f aca="false">IF($A1197="","",$A1197&amp;"|"&amp;COUNTIF($A$6:$A1197,$A1197))</f>
        <v/>
      </c>
    </row>
    <row r="1198" customFormat="false" ht="15" hidden="false" customHeight="false" outlineLevel="0" collapsed="false">
      <c r="A1198" s="7"/>
      <c r="B1198" s="7"/>
      <c r="C1198" s="7"/>
      <c r="D1198" s="42"/>
      <c r="E1198" s="38" t="str">
        <f aca="false">IF($A1198="","",ROUND(N(C1198)*N(D1198),2))</f>
        <v/>
      </c>
      <c r="F1198" s="8" t="str">
        <f aca="false">IF($A1198="","",IF(COUNTIF(Invoices!$A$6:$A$505,$A1198)=0,"Invoice not registered",""))</f>
        <v/>
      </c>
      <c r="G1198" s="8" t="str">
        <f aca="false">IF($A1198="","",$A1198&amp;"|"&amp;COUNTIF($A$6:$A1198,$A1198))</f>
        <v/>
      </c>
    </row>
    <row r="1199" customFormat="false" ht="15" hidden="false" customHeight="false" outlineLevel="0" collapsed="false">
      <c r="A1199" s="7"/>
      <c r="B1199" s="7"/>
      <c r="C1199" s="7"/>
      <c r="D1199" s="42"/>
      <c r="E1199" s="38" t="str">
        <f aca="false">IF($A1199="","",ROUND(N(C1199)*N(D1199),2))</f>
        <v/>
      </c>
      <c r="F1199" s="8" t="str">
        <f aca="false">IF($A1199="","",IF(COUNTIF(Invoices!$A$6:$A$505,$A1199)=0,"Invoice not registered",""))</f>
        <v/>
      </c>
      <c r="G1199" s="8" t="str">
        <f aca="false">IF($A1199="","",$A1199&amp;"|"&amp;COUNTIF($A$6:$A1199,$A1199))</f>
        <v/>
      </c>
    </row>
    <row r="1200" customFormat="false" ht="15" hidden="false" customHeight="false" outlineLevel="0" collapsed="false">
      <c r="A1200" s="7"/>
      <c r="B1200" s="7"/>
      <c r="C1200" s="7"/>
      <c r="D1200" s="42"/>
      <c r="E1200" s="38" t="str">
        <f aca="false">IF($A1200="","",ROUND(N(C1200)*N(D1200),2))</f>
        <v/>
      </c>
      <c r="F1200" s="8" t="str">
        <f aca="false">IF($A1200="","",IF(COUNTIF(Invoices!$A$6:$A$505,$A1200)=0,"Invoice not registered",""))</f>
        <v/>
      </c>
      <c r="G1200" s="8" t="str">
        <f aca="false">IF($A1200="","",$A1200&amp;"|"&amp;COUNTIF($A$6:$A1200,$A1200))</f>
        <v/>
      </c>
    </row>
    <row r="1201" customFormat="false" ht="15" hidden="false" customHeight="false" outlineLevel="0" collapsed="false">
      <c r="A1201" s="7"/>
      <c r="B1201" s="7"/>
      <c r="C1201" s="7"/>
      <c r="D1201" s="42"/>
      <c r="E1201" s="38" t="str">
        <f aca="false">IF($A1201="","",ROUND(N(C1201)*N(D1201),2))</f>
        <v/>
      </c>
      <c r="F1201" s="8" t="str">
        <f aca="false">IF($A1201="","",IF(COUNTIF(Invoices!$A$6:$A$505,$A1201)=0,"Invoice not registered",""))</f>
        <v/>
      </c>
      <c r="G1201" s="8" t="str">
        <f aca="false">IF($A1201="","",$A1201&amp;"|"&amp;COUNTIF($A$6:$A1201,$A1201))</f>
        <v/>
      </c>
    </row>
    <row r="1202" customFormat="false" ht="15" hidden="false" customHeight="false" outlineLevel="0" collapsed="false">
      <c r="A1202" s="7"/>
      <c r="B1202" s="7"/>
      <c r="C1202" s="7"/>
      <c r="D1202" s="42"/>
      <c r="E1202" s="38" t="str">
        <f aca="false">IF($A1202="","",ROUND(N(C1202)*N(D1202),2))</f>
        <v/>
      </c>
      <c r="F1202" s="8" t="str">
        <f aca="false">IF($A1202="","",IF(COUNTIF(Invoices!$A$6:$A$505,$A1202)=0,"Invoice not registered",""))</f>
        <v/>
      </c>
      <c r="G1202" s="8" t="str">
        <f aca="false">IF($A1202="","",$A1202&amp;"|"&amp;COUNTIF($A$6:$A1202,$A1202))</f>
        <v/>
      </c>
    </row>
    <row r="1203" customFormat="false" ht="15" hidden="false" customHeight="false" outlineLevel="0" collapsed="false">
      <c r="A1203" s="7"/>
      <c r="B1203" s="7"/>
      <c r="C1203" s="7"/>
      <c r="D1203" s="42"/>
      <c r="E1203" s="38" t="str">
        <f aca="false">IF($A1203="","",ROUND(N(C1203)*N(D1203),2))</f>
        <v/>
      </c>
      <c r="F1203" s="8" t="str">
        <f aca="false">IF($A1203="","",IF(COUNTIF(Invoices!$A$6:$A$505,$A1203)=0,"Invoice not registered",""))</f>
        <v/>
      </c>
      <c r="G1203" s="8" t="str">
        <f aca="false">IF($A1203="","",$A1203&amp;"|"&amp;COUNTIF($A$6:$A1203,$A1203))</f>
        <v/>
      </c>
    </row>
    <row r="1204" customFormat="false" ht="15" hidden="false" customHeight="false" outlineLevel="0" collapsed="false">
      <c r="A1204" s="7"/>
      <c r="B1204" s="7"/>
      <c r="C1204" s="7"/>
      <c r="D1204" s="42"/>
      <c r="E1204" s="38" t="str">
        <f aca="false">IF($A1204="","",ROUND(N(C1204)*N(D1204),2))</f>
        <v/>
      </c>
      <c r="F1204" s="8" t="str">
        <f aca="false">IF($A1204="","",IF(COUNTIF(Invoices!$A$6:$A$505,$A1204)=0,"Invoice not registered",""))</f>
        <v/>
      </c>
      <c r="G1204" s="8" t="str">
        <f aca="false">IF($A1204="","",$A1204&amp;"|"&amp;COUNTIF($A$6:$A1204,$A1204))</f>
        <v/>
      </c>
    </row>
    <row r="1205" customFormat="false" ht="15" hidden="false" customHeight="false" outlineLevel="0" collapsed="false">
      <c r="A1205" s="7"/>
      <c r="B1205" s="7"/>
      <c r="C1205" s="7"/>
      <c r="D1205" s="42"/>
      <c r="E1205" s="38" t="str">
        <f aca="false">IF($A1205="","",ROUND(N(C1205)*N(D1205),2))</f>
        <v/>
      </c>
      <c r="F1205" s="8" t="str">
        <f aca="false">IF($A1205="","",IF(COUNTIF(Invoices!$A$6:$A$505,$A1205)=0,"Invoice not registered",""))</f>
        <v/>
      </c>
      <c r="G1205" s="8" t="str">
        <f aca="false">IF($A1205="","",$A1205&amp;"|"&amp;COUNTIF($A$6:$A1205,$A1205))</f>
        <v/>
      </c>
    </row>
    <row r="1206" customFormat="false" ht="15" hidden="false" customHeight="false" outlineLevel="0" collapsed="false">
      <c r="A1206" s="7"/>
      <c r="B1206" s="7"/>
      <c r="C1206" s="7"/>
      <c r="D1206" s="42"/>
      <c r="E1206" s="38" t="str">
        <f aca="false">IF($A1206="","",ROUND(N(C1206)*N(D1206),2))</f>
        <v/>
      </c>
      <c r="F1206" s="8" t="str">
        <f aca="false">IF($A1206="","",IF(COUNTIF(Invoices!$A$6:$A$505,$A1206)=0,"Invoice not registered",""))</f>
        <v/>
      </c>
      <c r="G1206" s="8" t="str">
        <f aca="false">IF($A1206="","",$A1206&amp;"|"&amp;COUNTIF($A$6:$A1206,$A1206))</f>
        <v/>
      </c>
    </row>
    <row r="1207" customFormat="false" ht="15" hidden="false" customHeight="false" outlineLevel="0" collapsed="false">
      <c r="A1207" s="7"/>
      <c r="B1207" s="7"/>
      <c r="C1207" s="7"/>
      <c r="D1207" s="42"/>
      <c r="E1207" s="38" t="str">
        <f aca="false">IF($A1207="","",ROUND(N(C1207)*N(D1207),2))</f>
        <v/>
      </c>
      <c r="F1207" s="8" t="str">
        <f aca="false">IF($A1207="","",IF(COUNTIF(Invoices!$A$6:$A$505,$A1207)=0,"Invoice not registered",""))</f>
        <v/>
      </c>
      <c r="G1207" s="8" t="str">
        <f aca="false">IF($A1207="","",$A1207&amp;"|"&amp;COUNTIF($A$6:$A1207,$A1207))</f>
        <v/>
      </c>
    </row>
    <row r="1208" customFormat="false" ht="15" hidden="false" customHeight="false" outlineLevel="0" collapsed="false">
      <c r="A1208" s="7"/>
      <c r="B1208" s="7"/>
      <c r="C1208" s="7"/>
      <c r="D1208" s="42"/>
      <c r="E1208" s="38" t="str">
        <f aca="false">IF($A1208="","",ROUND(N(C1208)*N(D1208),2))</f>
        <v/>
      </c>
      <c r="F1208" s="8" t="str">
        <f aca="false">IF($A1208="","",IF(COUNTIF(Invoices!$A$6:$A$505,$A1208)=0,"Invoice not registered",""))</f>
        <v/>
      </c>
      <c r="G1208" s="8" t="str">
        <f aca="false">IF($A1208="","",$A1208&amp;"|"&amp;COUNTIF($A$6:$A1208,$A1208))</f>
        <v/>
      </c>
    </row>
    <row r="1209" customFormat="false" ht="15" hidden="false" customHeight="false" outlineLevel="0" collapsed="false">
      <c r="A1209" s="7"/>
      <c r="B1209" s="7"/>
      <c r="C1209" s="7"/>
      <c r="D1209" s="42"/>
      <c r="E1209" s="38" t="str">
        <f aca="false">IF($A1209="","",ROUND(N(C1209)*N(D1209),2))</f>
        <v/>
      </c>
      <c r="F1209" s="8" t="str">
        <f aca="false">IF($A1209="","",IF(COUNTIF(Invoices!$A$6:$A$505,$A1209)=0,"Invoice not registered",""))</f>
        <v/>
      </c>
      <c r="G1209" s="8" t="str">
        <f aca="false">IF($A1209="","",$A1209&amp;"|"&amp;COUNTIF($A$6:$A1209,$A1209))</f>
        <v/>
      </c>
    </row>
    <row r="1210" customFormat="false" ht="15" hidden="false" customHeight="false" outlineLevel="0" collapsed="false">
      <c r="A1210" s="7"/>
      <c r="B1210" s="7"/>
      <c r="C1210" s="7"/>
      <c r="D1210" s="42"/>
      <c r="E1210" s="38" t="str">
        <f aca="false">IF($A1210="","",ROUND(N(C1210)*N(D1210),2))</f>
        <v/>
      </c>
      <c r="F1210" s="8" t="str">
        <f aca="false">IF($A1210="","",IF(COUNTIF(Invoices!$A$6:$A$505,$A1210)=0,"Invoice not registered",""))</f>
        <v/>
      </c>
      <c r="G1210" s="8" t="str">
        <f aca="false">IF($A1210="","",$A1210&amp;"|"&amp;COUNTIF($A$6:$A1210,$A1210))</f>
        <v/>
      </c>
    </row>
    <row r="1211" customFormat="false" ht="15" hidden="false" customHeight="false" outlineLevel="0" collapsed="false">
      <c r="A1211" s="7"/>
      <c r="B1211" s="7"/>
      <c r="C1211" s="7"/>
      <c r="D1211" s="42"/>
      <c r="E1211" s="38" t="str">
        <f aca="false">IF($A1211="","",ROUND(N(C1211)*N(D1211),2))</f>
        <v/>
      </c>
      <c r="F1211" s="8" t="str">
        <f aca="false">IF($A1211="","",IF(COUNTIF(Invoices!$A$6:$A$505,$A1211)=0,"Invoice not registered",""))</f>
        <v/>
      </c>
      <c r="G1211" s="8" t="str">
        <f aca="false">IF($A1211="","",$A1211&amp;"|"&amp;COUNTIF($A$6:$A1211,$A1211))</f>
        <v/>
      </c>
    </row>
    <row r="1212" customFormat="false" ht="15" hidden="false" customHeight="false" outlineLevel="0" collapsed="false">
      <c r="A1212" s="7"/>
      <c r="B1212" s="7"/>
      <c r="C1212" s="7"/>
      <c r="D1212" s="42"/>
      <c r="E1212" s="38" t="str">
        <f aca="false">IF($A1212="","",ROUND(N(C1212)*N(D1212),2))</f>
        <v/>
      </c>
      <c r="F1212" s="8" t="str">
        <f aca="false">IF($A1212="","",IF(COUNTIF(Invoices!$A$6:$A$505,$A1212)=0,"Invoice not registered",""))</f>
        <v/>
      </c>
      <c r="G1212" s="8" t="str">
        <f aca="false">IF($A1212="","",$A1212&amp;"|"&amp;COUNTIF($A$6:$A1212,$A1212))</f>
        <v/>
      </c>
    </row>
    <row r="1213" customFormat="false" ht="15" hidden="false" customHeight="false" outlineLevel="0" collapsed="false">
      <c r="A1213" s="7"/>
      <c r="B1213" s="7"/>
      <c r="C1213" s="7"/>
      <c r="D1213" s="42"/>
      <c r="E1213" s="38" t="str">
        <f aca="false">IF($A1213="","",ROUND(N(C1213)*N(D1213),2))</f>
        <v/>
      </c>
      <c r="F1213" s="8" t="str">
        <f aca="false">IF($A1213="","",IF(COUNTIF(Invoices!$A$6:$A$505,$A1213)=0,"Invoice not registered",""))</f>
        <v/>
      </c>
      <c r="G1213" s="8" t="str">
        <f aca="false">IF($A1213="","",$A1213&amp;"|"&amp;COUNTIF($A$6:$A1213,$A1213))</f>
        <v/>
      </c>
    </row>
    <row r="1214" customFormat="false" ht="15" hidden="false" customHeight="false" outlineLevel="0" collapsed="false">
      <c r="A1214" s="7"/>
      <c r="B1214" s="7"/>
      <c r="C1214" s="7"/>
      <c r="D1214" s="42"/>
      <c r="E1214" s="38" t="str">
        <f aca="false">IF($A1214="","",ROUND(N(C1214)*N(D1214),2))</f>
        <v/>
      </c>
      <c r="F1214" s="8" t="str">
        <f aca="false">IF($A1214="","",IF(COUNTIF(Invoices!$A$6:$A$505,$A1214)=0,"Invoice not registered",""))</f>
        <v/>
      </c>
      <c r="G1214" s="8" t="str">
        <f aca="false">IF($A1214="","",$A1214&amp;"|"&amp;COUNTIF($A$6:$A1214,$A1214))</f>
        <v/>
      </c>
    </row>
    <row r="1215" customFormat="false" ht="15" hidden="false" customHeight="false" outlineLevel="0" collapsed="false">
      <c r="A1215" s="7"/>
      <c r="B1215" s="7"/>
      <c r="C1215" s="7"/>
      <c r="D1215" s="42"/>
      <c r="E1215" s="38" t="str">
        <f aca="false">IF($A1215="","",ROUND(N(C1215)*N(D1215),2))</f>
        <v/>
      </c>
      <c r="F1215" s="8" t="str">
        <f aca="false">IF($A1215="","",IF(COUNTIF(Invoices!$A$6:$A$505,$A1215)=0,"Invoice not registered",""))</f>
        <v/>
      </c>
      <c r="G1215" s="8" t="str">
        <f aca="false">IF($A1215="","",$A1215&amp;"|"&amp;COUNTIF($A$6:$A1215,$A1215))</f>
        <v/>
      </c>
    </row>
    <row r="1216" customFormat="false" ht="15" hidden="false" customHeight="false" outlineLevel="0" collapsed="false">
      <c r="A1216" s="7"/>
      <c r="B1216" s="7"/>
      <c r="C1216" s="7"/>
      <c r="D1216" s="42"/>
      <c r="E1216" s="38" t="str">
        <f aca="false">IF($A1216="","",ROUND(N(C1216)*N(D1216),2))</f>
        <v/>
      </c>
      <c r="F1216" s="8" t="str">
        <f aca="false">IF($A1216="","",IF(COUNTIF(Invoices!$A$6:$A$505,$A1216)=0,"Invoice not registered",""))</f>
        <v/>
      </c>
      <c r="G1216" s="8" t="str">
        <f aca="false">IF($A1216="","",$A1216&amp;"|"&amp;COUNTIF($A$6:$A1216,$A1216))</f>
        <v/>
      </c>
    </row>
    <row r="1217" customFormat="false" ht="15" hidden="false" customHeight="false" outlineLevel="0" collapsed="false">
      <c r="A1217" s="7"/>
      <c r="B1217" s="7"/>
      <c r="C1217" s="7"/>
      <c r="D1217" s="42"/>
      <c r="E1217" s="38" t="str">
        <f aca="false">IF($A1217="","",ROUND(N(C1217)*N(D1217),2))</f>
        <v/>
      </c>
      <c r="F1217" s="8" t="str">
        <f aca="false">IF($A1217="","",IF(COUNTIF(Invoices!$A$6:$A$505,$A1217)=0,"Invoice not registered",""))</f>
        <v/>
      </c>
      <c r="G1217" s="8" t="str">
        <f aca="false">IF($A1217="","",$A1217&amp;"|"&amp;COUNTIF($A$6:$A1217,$A1217))</f>
        <v/>
      </c>
    </row>
    <row r="1218" customFormat="false" ht="15" hidden="false" customHeight="false" outlineLevel="0" collapsed="false">
      <c r="A1218" s="7"/>
      <c r="B1218" s="7"/>
      <c r="C1218" s="7"/>
      <c r="D1218" s="42"/>
      <c r="E1218" s="38" t="str">
        <f aca="false">IF($A1218="","",ROUND(N(C1218)*N(D1218),2))</f>
        <v/>
      </c>
      <c r="F1218" s="8" t="str">
        <f aca="false">IF($A1218="","",IF(COUNTIF(Invoices!$A$6:$A$505,$A1218)=0,"Invoice not registered",""))</f>
        <v/>
      </c>
      <c r="G1218" s="8" t="str">
        <f aca="false">IF($A1218="","",$A1218&amp;"|"&amp;COUNTIF($A$6:$A1218,$A1218))</f>
        <v/>
      </c>
    </row>
    <row r="1219" customFormat="false" ht="15" hidden="false" customHeight="false" outlineLevel="0" collapsed="false">
      <c r="A1219" s="7"/>
      <c r="B1219" s="7"/>
      <c r="C1219" s="7"/>
      <c r="D1219" s="42"/>
      <c r="E1219" s="38" t="str">
        <f aca="false">IF($A1219="","",ROUND(N(C1219)*N(D1219),2))</f>
        <v/>
      </c>
      <c r="F1219" s="8" t="str">
        <f aca="false">IF($A1219="","",IF(COUNTIF(Invoices!$A$6:$A$505,$A1219)=0,"Invoice not registered",""))</f>
        <v/>
      </c>
      <c r="G1219" s="8" t="str">
        <f aca="false">IF($A1219="","",$A1219&amp;"|"&amp;COUNTIF($A$6:$A1219,$A1219))</f>
        <v/>
      </c>
    </row>
    <row r="1220" customFormat="false" ht="15" hidden="false" customHeight="false" outlineLevel="0" collapsed="false">
      <c r="A1220" s="7"/>
      <c r="B1220" s="7"/>
      <c r="C1220" s="7"/>
      <c r="D1220" s="42"/>
      <c r="E1220" s="38" t="str">
        <f aca="false">IF($A1220="","",ROUND(N(C1220)*N(D1220),2))</f>
        <v/>
      </c>
      <c r="F1220" s="8" t="str">
        <f aca="false">IF($A1220="","",IF(COUNTIF(Invoices!$A$6:$A$505,$A1220)=0,"Invoice not registered",""))</f>
        <v/>
      </c>
      <c r="G1220" s="8" t="str">
        <f aca="false">IF($A1220="","",$A1220&amp;"|"&amp;COUNTIF($A$6:$A1220,$A1220))</f>
        <v/>
      </c>
    </row>
    <row r="1221" customFormat="false" ht="15" hidden="false" customHeight="false" outlineLevel="0" collapsed="false">
      <c r="A1221" s="7"/>
      <c r="B1221" s="7"/>
      <c r="C1221" s="7"/>
      <c r="D1221" s="42"/>
      <c r="E1221" s="38" t="str">
        <f aca="false">IF($A1221="","",ROUND(N(C1221)*N(D1221),2))</f>
        <v/>
      </c>
      <c r="F1221" s="8" t="str">
        <f aca="false">IF($A1221="","",IF(COUNTIF(Invoices!$A$6:$A$505,$A1221)=0,"Invoice not registered",""))</f>
        <v/>
      </c>
      <c r="G1221" s="8" t="str">
        <f aca="false">IF($A1221="","",$A1221&amp;"|"&amp;COUNTIF($A$6:$A1221,$A1221))</f>
        <v/>
      </c>
    </row>
    <row r="1222" customFormat="false" ht="15" hidden="false" customHeight="false" outlineLevel="0" collapsed="false">
      <c r="A1222" s="7"/>
      <c r="B1222" s="7"/>
      <c r="C1222" s="7"/>
      <c r="D1222" s="42"/>
      <c r="E1222" s="38" t="str">
        <f aca="false">IF($A1222="","",ROUND(N(C1222)*N(D1222),2))</f>
        <v/>
      </c>
      <c r="F1222" s="8" t="str">
        <f aca="false">IF($A1222="","",IF(COUNTIF(Invoices!$A$6:$A$505,$A1222)=0,"Invoice not registered",""))</f>
        <v/>
      </c>
      <c r="G1222" s="8" t="str">
        <f aca="false">IF($A1222="","",$A1222&amp;"|"&amp;COUNTIF($A$6:$A1222,$A1222))</f>
        <v/>
      </c>
    </row>
    <row r="1223" customFormat="false" ht="15" hidden="false" customHeight="false" outlineLevel="0" collapsed="false">
      <c r="A1223" s="7"/>
      <c r="B1223" s="7"/>
      <c r="C1223" s="7"/>
      <c r="D1223" s="42"/>
      <c r="E1223" s="38" t="str">
        <f aca="false">IF($A1223="","",ROUND(N(C1223)*N(D1223),2))</f>
        <v/>
      </c>
      <c r="F1223" s="8" t="str">
        <f aca="false">IF($A1223="","",IF(COUNTIF(Invoices!$A$6:$A$505,$A1223)=0,"Invoice not registered",""))</f>
        <v/>
      </c>
      <c r="G1223" s="8" t="str">
        <f aca="false">IF($A1223="","",$A1223&amp;"|"&amp;COUNTIF($A$6:$A1223,$A1223))</f>
        <v/>
      </c>
    </row>
    <row r="1224" customFormat="false" ht="15" hidden="false" customHeight="false" outlineLevel="0" collapsed="false">
      <c r="A1224" s="7"/>
      <c r="B1224" s="7"/>
      <c r="C1224" s="7"/>
      <c r="D1224" s="42"/>
      <c r="E1224" s="38" t="str">
        <f aca="false">IF($A1224="","",ROUND(N(C1224)*N(D1224),2))</f>
        <v/>
      </c>
      <c r="F1224" s="8" t="str">
        <f aca="false">IF($A1224="","",IF(COUNTIF(Invoices!$A$6:$A$505,$A1224)=0,"Invoice not registered",""))</f>
        <v/>
      </c>
      <c r="G1224" s="8" t="str">
        <f aca="false">IF($A1224="","",$A1224&amp;"|"&amp;COUNTIF($A$6:$A1224,$A1224))</f>
        <v/>
      </c>
    </row>
    <row r="1225" customFormat="false" ht="15" hidden="false" customHeight="false" outlineLevel="0" collapsed="false">
      <c r="A1225" s="7"/>
      <c r="B1225" s="7"/>
      <c r="C1225" s="7"/>
      <c r="D1225" s="42"/>
      <c r="E1225" s="38" t="str">
        <f aca="false">IF($A1225="","",ROUND(N(C1225)*N(D1225),2))</f>
        <v/>
      </c>
      <c r="F1225" s="8" t="str">
        <f aca="false">IF($A1225="","",IF(COUNTIF(Invoices!$A$6:$A$505,$A1225)=0,"Invoice not registered",""))</f>
        <v/>
      </c>
      <c r="G1225" s="8" t="str">
        <f aca="false">IF($A1225="","",$A1225&amp;"|"&amp;COUNTIF($A$6:$A1225,$A1225))</f>
        <v/>
      </c>
    </row>
    <row r="1226" customFormat="false" ht="15" hidden="false" customHeight="false" outlineLevel="0" collapsed="false">
      <c r="A1226" s="7"/>
      <c r="B1226" s="7"/>
      <c r="C1226" s="7"/>
      <c r="D1226" s="42"/>
      <c r="E1226" s="38" t="str">
        <f aca="false">IF($A1226="","",ROUND(N(C1226)*N(D1226),2))</f>
        <v/>
      </c>
      <c r="F1226" s="8" t="str">
        <f aca="false">IF($A1226="","",IF(COUNTIF(Invoices!$A$6:$A$505,$A1226)=0,"Invoice not registered",""))</f>
        <v/>
      </c>
      <c r="G1226" s="8" t="str">
        <f aca="false">IF($A1226="","",$A1226&amp;"|"&amp;COUNTIF($A$6:$A1226,$A1226))</f>
        <v/>
      </c>
    </row>
    <row r="1227" customFormat="false" ht="15" hidden="false" customHeight="false" outlineLevel="0" collapsed="false">
      <c r="A1227" s="7"/>
      <c r="B1227" s="7"/>
      <c r="C1227" s="7"/>
      <c r="D1227" s="42"/>
      <c r="E1227" s="38" t="str">
        <f aca="false">IF($A1227="","",ROUND(N(C1227)*N(D1227),2))</f>
        <v/>
      </c>
      <c r="F1227" s="8" t="str">
        <f aca="false">IF($A1227="","",IF(COUNTIF(Invoices!$A$6:$A$505,$A1227)=0,"Invoice not registered",""))</f>
        <v/>
      </c>
      <c r="G1227" s="8" t="str">
        <f aca="false">IF($A1227="","",$A1227&amp;"|"&amp;COUNTIF($A$6:$A1227,$A1227))</f>
        <v/>
      </c>
    </row>
    <row r="1228" customFormat="false" ht="15" hidden="false" customHeight="false" outlineLevel="0" collapsed="false">
      <c r="A1228" s="7"/>
      <c r="B1228" s="7"/>
      <c r="C1228" s="7"/>
      <c r="D1228" s="42"/>
      <c r="E1228" s="38" t="str">
        <f aca="false">IF($A1228="","",ROUND(N(C1228)*N(D1228),2))</f>
        <v/>
      </c>
      <c r="F1228" s="8" t="str">
        <f aca="false">IF($A1228="","",IF(COUNTIF(Invoices!$A$6:$A$505,$A1228)=0,"Invoice not registered",""))</f>
        <v/>
      </c>
      <c r="G1228" s="8" t="str">
        <f aca="false">IF($A1228="","",$A1228&amp;"|"&amp;COUNTIF($A$6:$A1228,$A1228))</f>
        <v/>
      </c>
    </row>
    <row r="1229" customFormat="false" ht="15" hidden="false" customHeight="false" outlineLevel="0" collapsed="false">
      <c r="A1229" s="7"/>
      <c r="B1229" s="7"/>
      <c r="C1229" s="7"/>
      <c r="D1229" s="42"/>
      <c r="E1229" s="38" t="str">
        <f aca="false">IF($A1229="","",ROUND(N(C1229)*N(D1229),2))</f>
        <v/>
      </c>
      <c r="F1229" s="8" t="str">
        <f aca="false">IF($A1229="","",IF(COUNTIF(Invoices!$A$6:$A$505,$A1229)=0,"Invoice not registered",""))</f>
        <v/>
      </c>
      <c r="G1229" s="8" t="str">
        <f aca="false">IF($A1229="","",$A1229&amp;"|"&amp;COUNTIF($A$6:$A1229,$A1229))</f>
        <v/>
      </c>
    </row>
    <row r="1230" customFormat="false" ht="15" hidden="false" customHeight="false" outlineLevel="0" collapsed="false">
      <c r="A1230" s="7"/>
      <c r="B1230" s="7"/>
      <c r="C1230" s="7"/>
      <c r="D1230" s="42"/>
      <c r="E1230" s="38" t="str">
        <f aca="false">IF($A1230="","",ROUND(N(C1230)*N(D1230),2))</f>
        <v/>
      </c>
      <c r="F1230" s="8" t="str">
        <f aca="false">IF($A1230="","",IF(COUNTIF(Invoices!$A$6:$A$505,$A1230)=0,"Invoice not registered",""))</f>
        <v/>
      </c>
      <c r="G1230" s="8" t="str">
        <f aca="false">IF($A1230="","",$A1230&amp;"|"&amp;COUNTIF($A$6:$A1230,$A1230))</f>
        <v/>
      </c>
    </row>
    <row r="1231" customFormat="false" ht="15" hidden="false" customHeight="false" outlineLevel="0" collapsed="false">
      <c r="A1231" s="7"/>
      <c r="B1231" s="7"/>
      <c r="C1231" s="7"/>
      <c r="D1231" s="42"/>
      <c r="E1231" s="38" t="str">
        <f aca="false">IF($A1231="","",ROUND(N(C1231)*N(D1231),2))</f>
        <v/>
      </c>
      <c r="F1231" s="8" t="str">
        <f aca="false">IF($A1231="","",IF(COUNTIF(Invoices!$A$6:$A$505,$A1231)=0,"Invoice not registered",""))</f>
        <v/>
      </c>
      <c r="G1231" s="8" t="str">
        <f aca="false">IF($A1231="","",$A1231&amp;"|"&amp;COUNTIF($A$6:$A1231,$A1231))</f>
        <v/>
      </c>
    </row>
    <row r="1232" customFormat="false" ht="15" hidden="false" customHeight="false" outlineLevel="0" collapsed="false">
      <c r="A1232" s="7"/>
      <c r="B1232" s="7"/>
      <c r="C1232" s="7"/>
      <c r="D1232" s="42"/>
      <c r="E1232" s="38" t="str">
        <f aca="false">IF($A1232="","",ROUND(N(C1232)*N(D1232),2))</f>
        <v/>
      </c>
      <c r="F1232" s="8" t="str">
        <f aca="false">IF($A1232="","",IF(COUNTIF(Invoices!$A$6:$A$505,$A1232)=0,"Invoice not registered",""))</f>
        <v/>
      </c>
      <c r="G1232" s="8" t="str">
        <f aca="false">IF($A1232="","",$A1232&amp;"|"&amp;COUNTIF($A$6:$A1232,$A1232))</f>
        <v/>
      </c>
    </row>
    <row r="1233" customFormat="false" ht="15" hidden="false" customHeight="false" outlineLevel="0" collapsed="false">
      <c r="A1233" s="7"/>
      <c r="B1233" s="7"/>
      <c r="C1233" s="7"/>
      <c r="D1233" s="42"/>
      <c r="E1233" s="38" t="str">
        <f aca="false">IF($A1233="","",ROUND(N(C1233)*N(D1233),2))</f>
        <v/>
      </c>
      <c r="F1233" s="8" t="str">
        <f aca="false">IF($A1233="","",IF(COUNTIF(Invoices!$A$6:$A$505,$A1233)=0,"Invoice not registered",""))</f>
        <v/>
      </c>
      <c r="G1233" s="8" t="str">
        <f aca="false">IF($A1233="","",$A1233&amp;"|"&amp;COUNTIF($A$6:$A1233,$A1233))</f>
        <v/>
      </c>
    </row>
    <row r="1234" customFormat="false" ht="15" hidden="false" customHeight="false" outlineLevel="0" collapsed="false">
      <c r="A1234" s="7"/>
      <c r="B1234" s="7"/>
      <c r="C1234" s="7"/>
      <c r="D1234" s="42"/>
      <c r="E1234" s="38" t="str">
        <f aca="false">IF($A1234="","",ROUND(N(C1234)*N(D1234),2))</f>
        <v/>
      </c>
      <c r="F1234" s="8" t="str">
        <f aca="false">IF($A1234="","",IF(COUNTIF(Invoices!$A$6:$A$505,$A1234)=0,"Invoice not registered",""))</f>
        <v/>
      </c>
      <c r="G1234" s="8" t="str">
        <f aca="false">IF($A1234="","",$A1234&amp;"|"&amp;COUNTIF($A$6:$A1234,$A1234))</f>
        <v/>
      </c>
    </row>
    <row r="1235" customFormat="false" ht="15" hidden="false" customHeight="false" outlineLevel="0" collapsed="false">
      <c r="A1235" s="7"/>
      <c r="B1235" s="7"/>
      <c r="C1235" s="7"/>
      <c r="D1235" s="42"/>
      <c r="E1235" s="38" t="str">
        <f aca="false">IF($A1235="","",ROUND(N(C1235)*N(D1235),2))</f>
        <v/>
      </c>
      <c r="F1235" s="8" t="str">
        <f aca="false">IF($A1235="","",IF(COUNTIF(Invoices!$A$6:$A$505,$A1235)=0,"Invoice not registered",""))</f>
        <v/>
      </c>
      <c r="G1235" s="8" t="str">
        <f aca="false">IF($A1235="","",$A1235&amp;"|"&amp;COUNTIF($A$6:$A1235,$A1235))</f>
        <v/>
      </c>
    </row>
    <row r="1236" customFormat="false" ht="15" hidden="false" customHeight="false" outlineLevel="0" collapsed="false">
      <c r="A1236" s="7"/>
      <c r="B1236" s="7"/>
      <c r="C1236" s="7"/>
      <c r="D1236" s="42"/>
      <c r="E1236" s="38" t="str">
        <f aca="false">IF($A1236="","",ROUND(N(C1236)*N(D1236),2))</f>
        <v/>
      </c>
      <c r="F1236" s="8" t="str">
        <f aca="false">IF($A1236="","",IF(COUNTIF(Invoices!$A$6:$A$505,$A1236)=0,"Invoice not registered",""))</f>
        <v/>
      </c>
      <c r="G1236" s="8" t="str">
        <f aca="false">IF($A1236="","",$A1236&amp;"|"&amp;COUNTIF($A$6:$A1236,$A1236))</f>
        <v/>
      </c>
    </row>
    <row r="1237" customFormat="false" ht="15" hidden="false" customHeight="false" outlineLevel="0" collapsed="false">
      <c r="A1237" s="7"/>
      <c r="B1237" s="7"/>
      <c r="C1237" s="7"/>
      <c r="D1237" s="42"/>
      <c r="E1237" s="38" t="str">
        <f aca="false">IF($A1237="","",ROUND(N(C1237)*N(D1237),2))</f>
        <v/>
      </c>
      <c r="F1237" s="8" t="str">
        <f aca="false">IF($A1237="","",IF(COUNTIF(Invoices!$A$6:$A$505,$A1237)=0,"Invoice not registered",""))</f>
        <v/>
      </c>
      <c r="G1237" s="8" t="str">
        <f aca="false">IF($A1237="","",$A1237&amp;"|"&amp;COUNTIF($A$6:$A1237,$A1237))</f>
        <v/>
      </c>
    </row>
    <row r="1238" customFormat="false" ht="15" hidden="false" customHeight="false" outlineLevel="0" collapsed="false">
      <c r="A1238" s="7"/>
      <c r="B1238" s="7"/>
      <c r="C1238" s="7"/>
      <c r="D1238" s="42"/>
      <c r="E1238" s="38" t="str">
        <f aca="false">IF($A1238="","",ROUND(N(C1238)*N(D1238),2))</f>
        <v/>
      </c>
      <c r="F1238" s="8" t="str">
        <f aca="false">IF($A1238="","",IF(COUNTIF(Invoices!$A$6:$A$505,$A1238)=0,"Invoice not registered",""))</f>
        <v/>
      </c>
      <c r="G1238" s="8" t="str">
        <f aca="false">IF($A1238="","",$A1238&amp;"|"&amp;COUNTIF($A$6:$A1238,$A1238))</f>
        <v/>
      </c>
    </row>
    <row r="1239" customFormat="false" ht="15" hidden="false" customHeight="false" outlineLevel="0" collapsed="false">
      <c r="A1239" s="7"/>
      <c r="B1239" s="7"/>
      <c r="C1239" s="7"/>
      <c r="D1239" s="42"/>
      <c r="E1239" s="38" t="str">
        <f aca="false">IF($A1239="","",ROUND(N(C1239)*N(D1239),2))</f>
        <v/>
      </c>
      <c r="F1239" s="8" t="str">
        <f aca="false">IF($A1239="","",IF(COUNTIF(Invoices!$A$6:$A$505,$A1239)=0,"Invoice not registered",""))</f>
        <v/>
      </c>
      <c r="G1239" s="8" t="str">
        <f aca="false">IF($A1239="","",$A1239&amp;"|"&amp;COUNTIF($A$6:$A1239,$A1239))</f>
        <v/>
      </c>
    </row>
    <row r="1240" customFormat="false" ht="15" hidden="false" customHeight="false" outlineLevel="0" collapsed="false">
      <c r="A1240" s="7"/>
      <c r="B1240" s="7"/>
      <c r="C1240" s="7"/>
      <c r="D1240" s="42"/>
      <c r="E1240" s="38" t="str">
        <f aca="false">IF($A1240="","",ROUND(N(C1240)*N(D1240),2))</f>
        <v/>
      </c>
      <c r="F1240" s="8" t="str">
        <f aca="false">IF($A1240="","",IF(COUNTIF(Invoices!$A$6:$A$505,$A1240)=0,"Invoice not registered",""))</f>
        <v/>
      </c>
      <c r="G1240" s="8" t="str">
        <f aca="false">IF($A1240="","",$A1240&amp;"|"&amp;COUNTIF($A$6:$A1240,$A1240))</f>
        <v/>
      </c>
    </row>
    <row r="1241" customFormat="false" ht="15" hidden="false" customHeight="false" outlineLevel="0" collapsed="false">
      <c r="A1241" s="7"/>
      <c r="B1241" s="7"/>
      <c r="C1241" s="7"/>
      <c r="D1241" s="42"/>
      <c r="E1241" s="38" t="str">
        <f aca="false">IF($A1241="","",ROUND(N(C1241)*N(D1241),2))</f>
        <v/>
      </c>
      <c r="F1241" s="8" t="str">
        <f aca="false">IF($A1241="","",IF(COUNTIF(Invoices!$A$6:$A$505,$A1241)=0,"Invoice not registered",""))</f>
        <v/>
      </c>
      <c r="G1241" s="8" t="str">
        <f aca="false">IF($A1241="","",$A1241&amp;"|"&amp;COUNTIF($A$6:$A1241,$A1241))</f>
        <v/>
      </c>
    </row>
    <row r="1242" customFormat="false" ht="15" hidden="false" customHeight="false" outlineLevel="0" collapsed="false">
      <c r="A1242" s="7"/>
      <c r="B1242" s="7"/>
      <c r="C1242" s="7"/>
      <c r="D1242" s="42"/>
      <c r="E1242" s="38" t="str">
        <f aca="false">IF($A1242="","",ROUND(N(C1242)*N(D1242),2))</f>
        <v/>
      </c>
      <c r="F1242" s="8" t="str">
        <f aca="false">IF($A1242="","",IF(COUNTIF(Invoices!$A$6:$A$505,$A1242)=0,"Invoice not registered",""))</f>
        <v/>
      </c>
      <c r="G1242" s="8" t="str">
        <f aca="false">IF($A1242="","",$A1242&amp;"|"&amp;COUNTIF($A$6:$A1242,$A1242))</f>
        <v/>
      </c>
    </row>
    <row r="1243" customFormat="false" ht="15" hidden="false" customHeight="false" outlineLevel="0" collapsed="false">
      <c r="A1243" s="7"/>
      <c r="B1243" s="7"/>
      <c r="C1243" s="7"/>
      <c r="D1243" s="42"/>
      <c r="E1243" s="38" t="str">
        <f aca="false">IF($A1243="","",ROUND(N(C1243)*N(D1243),2))</f>
        <v/>
      </c>
      <c r="F1243" s="8" t="str">
        <f aca="false">IF($A1243="","",IF(COUNTIF(Invoices!$A$6:$A$505,$A1243)=0,"Invoice not registered",""))</f>
        <v/>
      </c>
      <c r="G1243" s="8" t="str">
        <f aca="false">IF($A1243="","",$A1243&amp;"|"&amp;COUNTIF($A$6:$A1243,$A1243))</f>
        <v/>
      </c>
    </row>
    <row r="1244" customFormat="false" ht="15" hidden="false" customHeight="false" outlineLevel="0" collapsed="false">
      <c r="A1244" s="7"/>
      <c r="B1244" s="7"/>
      <c r="C1244" s="7"/>
      <c r="D1244" s="42"/>
      <c r="E1244" s="38" t="str">
        <f aca="false">IF($A1244="","",ROUND(N(C1244)*N(D1244),2))</f>
        <v/>
      </c>
      <c r="F1244" s="8" t="str">
        <f aca="false">IF($A1244="","",IF(COUNTIF(Invoices!$A$6:$A$505,$A1244)=0,"Invoice not registered",""))</f>
        <v/>
      </c>
      <c r="G1244" s="8" t="str">
        <f aca="false">IF($A1244="","",$A1244&amp;"|"&amp;COUNTIF($A$6:$A1244,$A1244))</f>
        <v/>
      </c>
    </row>
    <row r="1245" customFormat="false" ht="15" hidden="false" customHeight="false" outlineLevel="0" collapsed="false">
      <c r="A1245" s="7"/>
      <c r="B1245" s="7"/>
      <c r="C1245" s="7"/>
      <c r="D1245" s="42"/>
      <c r="E1245" s="38" t="str">
        <f aca="false">IF($A1245="","",ROUND(N(C1245)*N(D1245),2))</f>
        <v/>
      </c>
      <c r="F1245" s="8" t="str">
        <f aca="false">IF($A1245="","",IF(COUNTIF(Invoices!$A$6:$A$505,$A1245)=0,"Invoice not registered",""))</f>
        <v/>
      </c>
      <c r="G1245" s="8" t="str">
        <f aca="false">IF($A1245="","",$A1245&amp;"|"&amp;COUNTIF($A$6:$A1245,$A1245))</f>
        <v/>
      </c>
    </row>
    <row r="1246" customFormat="false" ht="15" hidden="false" customHeight="false" outlineLevel="0" collapsed="false">
      <c r="A1246" s="7"/>
      <c r="B1246" s="7"/>
      <c r="C1246" s="7"/>
      <c r="D1246" s="42"/>
      <c r="E1246" s="38" t="str">
        <f aca="false">IF($A1246="","",ROUND(N(C1246)*N(D1246),2))</f>
        <v/>
      </c>
      <c r="F1246" s="8" t="str">
        <f aca="false">IF($A1246="","",IF(COUNTIF(Invoices!$A$6:$A$505,$A1246)=0,"Invoice not registered",""))</f>
        <v/>
      </c>
      <c r="G1246" s="8" t="str">
        <f aca="false">IF($A1246="","",$A1246&amp;"|"&amp;COUNTIF($A$6:$A1246,$A1246))</f>
        <v/>
      </c>
    </row>
    <row r="1247" customFormat="false" ht="15" hidden="false" customHeight="false" outlineLevel="0" collapsed="false">
      <c r="A1247" s="7"/>
      <c r="B1247" s="7"/>
      <c r="C1247" s="7"/>
      <c r="D1247" s="42"/>
      <c r="E1247" s="38" t="str">
        <f aca="false">IF($A1247="","",ROUND(N(C1247)*N(D1247),2))</f>
        <v/>
      </c>
      <c r="F1247" s="8" t="str">
        <f aca="false">IF($A1247="","",IF(COUNTIF(Invoices!$A$6:$A$505,$A1247)=0,"Invoice not registered",""))</f>
        <v/>
      </c>
      <c r="G1247" s="8" t="str">
        <f aca="false">IF($A1247="","",$A1247&amp;"|"&amp;COUNTIF($A$6:$A1247,$A1247))</f>
        <v/>
      </c>
    </row>
    <row r="1248" customFormat="false" ht="15" hidden="false" customHeight="false" outlineLevel="0" collapsed="false">
      <c r="A1248" s="7"/>
      <c r="B1248" s="7"/>
      <c r="C1248" s="7"/>
      <c r="D1248" s="42"/>
      <c r="E1248" s="38" t="str">
        <f aca="false">IF($A1248="","",ROUND(N(C1248)*N(D1248),2))</f>
        <v/>
      </c>
      <c r="F1248" s="8" t="str">
        <f aca="false">IF($A1248="","",IF(COUNTIF(Invoices!$A$6:$A$505,$A1248)=0,"Invoice not registered",""))</f>
        <v/>
      </c>
      <c r="G1248" s="8" t="str">
        <f aca="false">IF($A1248="","",$A1248&amp;"|"&amp;COUNTIF($A$6:$A1248,$A1248))</f>
        <v/>
      </c>
    </row>
    <row r="1249" customFormat="false" ht="15" hidden="false" customHeight="false" outlineLevel="0" collapsed="false">
      <c r="A1249" s="7"/>
      <c r="B1249" s="7"/>
      <c r="C1249" s="7"/>
      <c r="D1249" s="42"/>
      <c r="E1249" s="38" t="str">
        <f aca="false">IF($A1249="","",ROUND(N(C1249)*N(D1249),2))</f>
        <v/>
      </c>
      <c r="F1249" s="8" t="str">
        <f aca="false">IF($A1249="","",IF(COUNTIF(Invoices!$A$6:$A$505,$A1249)=0,"Invoice not registered",""))</f>
        <v/>
      </c>
      <c r="G1249" s="8" t="str">
        <f aca="false">IF($A1249="","",$A1249&amp;"|"&amp;COUNTIF($A$6:$A1249,$A1249))</f>
        <v/>
      </c>
    </row>
    <row r="1250" customFormat="false" ht="15" hidden="false" customHeight="false" outlineLevel="0" collapsed="false">
      <c r="A1250" s="7"/>
      <c r="B1250" s="7"/>
      <c r="C1250" s="7"/>
      <c r="D1250" s="42"/>
      <c r="E1250" s="38" t="str">
        <f aca="false">IF($A1250="","",ROUND(N(C1250)*N(D1250),2))</f>
        <v/>
      </c>
      <c r="F1250" s="8" t="str">
        <f aca="false">IF($A1250="","",IF(COUNTIF(Invoices!$A$6:$A$505,$A1250)=0,"Invoice not registered",""))</f>
        <v/>
      </c>
      <c r="G1250" s="8" t="str">
        <f aca="false">IF($A1250="","",$A1250&amp;"|"&amp;COUNTIF($A$6:$A1250,$A1250))</f>
        <v/>
      </c>
    </row>
    <row r="1251" customFormat="false" ht="15" hidden="false" customHeight="false" outlineLevel="0" collapsed="false">
      <c r="A1251" s="7"/>
      <c r="B1251" s="7"/>
      <c r="C1251" s="7"/>
      <c r="D1251" s="42"/>
      <c r="E1251" s="38" t="str">
        <f aca="false">IF($A1251="","",ROUND(N(C1251)*N(D1251),2))</f>
        <v/>
      </c>
      <c r="F1251" s="8" t="str">
        <f aca="false">IF($A1251="","",IF(COUNTIF(Invoices!$A$6:$A$505,$A1251)=0,"Invoice not registered",""))</f>
        <v/>
      </c>
      <c r="G1251" s="8" t="str">
        <f aca="false">IF($A1251="","",$A1251&amp;"|"&amp;COUNTIF($A$6:$A1251,$A1251))</f>
        <v/>
      </c>
    </row>
    <row r="1252" customFormat="false" ht="15" hidden="false" customHeight="false" outlineLevel="0" collapsed="false">
      <c r="A1252" s="7"/>
      <c r="B1252" s="7"/>
      <c r="C1252" s="7"/>
      <c r="D1252" s="42"/>
      <c r="E1252" s="38" t="str">
        <f aca="false">IF($A1252="","",ROUND(N(C1252)*N(D1252),2))</f>
        <v/>
      </c>
      <c r="F1252" s="8" t="str">
        <f aca="false">IF($A1252="","",IF(COUNTIF(Invoices!$A$6:$A$505,$A1252)=0,"Invoice not registered",""))</f>
        <v/>
      </c>
      <c r="G1252" s="8" t="str">
        <f aca="false">IF($A1252="","",$A1252&amp;"|"&amp;COUNTIF($A$6:$A1252,$A1252))</f>
        <v/>
      </c>
    </row>
    <row r="1253" customFormat="false" ht="15" hidden="false" customHeight="false" outlineLevel="0" collapsed="false">
      <c r="A1253" s="7"/>
      <c r="B1253" s="7"/>
      <c r="C1253" s="7"/>
      <c r="D1253" s="42"/>
      <c r="E1253" s="38" t="str">
        <f aca="false">IF($A1253="","",ROUND(N(C1253)*N(D1253),2))</f>
        <v/>
      </c>
      <c r="F1253" s="8" t="str">
        <f aca="false">IF($A1253="","",IF(COUNTIF(Invoices!$A$6:$A$505,$A1253)=0,"Invoice not registered",""))</f>
        <v/>
      </c>
      <c r="G1253" s="8" t="str">
        <f aca="false">IF($A1253="","",$A1253&amp;"|"&amp;COUNTIF($A$6:$A1253,$A1253))</f>
        <v/>
      </c>
    </row>
    <row r="1254" customFormat="false" ht="15" hidden="false" customHeight="false" outlineLevel="0" collapsed="false">
      <c r="A1254" s="7"/>
      <c r="B1254" s="7"/>
      <c r="C1254" s="7"/>
      <c r="D1254" s="42"/>
      <c r="E1254" s="38" t="str">
        <f aca="false">IF($A1254="","",ROUND(N(C1254)*N(D1254),2))</f>
        <v/>
      </c>
      <c r="F1254" s="8" t="str">
        <f aca="false">IF($A1254="","",IF(COUNTIF(Invoices!$A$6:$A$505,$A1254)=0,"Invoice not registered",""))</f>
        <v/>
      </c>
      <c r="G1254" s="8" t="str">
        <f aca="false">IF($A1254="","",$A1254&amp;"|"&amp;COUNTIF($A$6:$A1254,$A1254))</f>
        <v/>
      </c>
    </row>
    <row r="1255" customFormat="false" ht="15" hidden="false" customHeight="false" outlineLevel="0" collapsed="false">
      <c r="A1255" s="7"/>
      <c r="B1255" s="7"/>
      <c r="C1255" s="7"/>
      <c r="D1255" s="42"/>
      <c r="E1255" s="38" t="str">
        <f aca="false">IF($A1255="","",ROUND(N(C1255)*N(D1255),2))</f>
        <v/>
      </c>
      <c r="F1255" s="8" t="str">
        <f aca="false">IF($A1255="","",IF(COUNTIF(Invoices!$A$6:$A$505,$A1255)=0,"Invoice not registered",""))</f>
        <v/>
      </c>
      <c r="G1255" s="8" t="str">
        <f aca="false">IF($A1255="","",$A1255&amp;"|"&amp;COUNTIF($A$6:$A1255,$A1255))</f>
        <v/>
      </c>
    </row>
    <row r="1256" customFormat="false" ht="15" hidden="false" customHeight="false" outlineLevel="0" collapsed="false">
      <c r="A1256" s="7"/>
      <c r="B1256" s="7"/>
      <c r="C1256" s="7"/>
      <c r="D1256" s="42"/>
      <c r="E1256" s="38" t="str">
        <f aca="false">IF($A1256="","",ROUND(N(C1256)*N(D1256),2))</f>
        <v/>
      </c>
      <c r="F1256" s="8" t="str">
        <f aca="false">IF($A1256="","",IF(COUNTIF(Invoices!$A$6:$A$505,$A1256)=0,"Invoice not registered",""))</f>
        <v/>
      </c>
      <c r="G1256" s="8" t="str">
        <f aca="false">IF($A1256="","",$A1256&amp;"|"&amp;COUNTIF($A$6:$A1256,$A1256))</f>
        <v/>
      </c>
    </row>
    <row r="1257" customFormat="false" ht="15" hidden="false" customHeight="false" outlineLevel="0" collapsed="false">
      <c r="A1257" s="7"/>
      <c r="B1257" s="7"/>
      <c r="C1257" s="7"/>
      <c r="D1257" s="42"/>
      <c r="E1257" s="38" t="str">
        <f aca="false">IF($A1257="","",ROUND(N(C1257)*N(D1257),2))</f>
        <v/>
      </c>
      <c r="F1257" s="8" t="str">
        <f aca="false">IF($A1257="","",IF(COUNTIF(Invoices!$A$6:$A$505,$A1257)=0,"Invoice not registered",""))</f>
        <v/>
      </c>
      <c r="G1257" s="8" t="str">
        <f aca="false">IF($A1257="","",$A1257&amp;"|"&amp;COUNTIF($A$6:$A1257,$A1257))</f>
        <v/>
      </c>
    </row>
    <row r="1258" customFormat="false" ht="15" hidden="false" customHeight="false" outlineLevel="0" collapsed="false">
      <c r="A1258" s="7"/>
      <c r="B1258" s="7"/>
      <c r="C1258" s="7"/>
      <c r="D1258" s="42"/>
      <c r="E1258" s="38" t="str">
        <f aca="false">IF($A1258="","",ROUND(N(C1258)*N(D1258),2))</f>
        <v/>
      </c>
      <c r="F1258" s="8" t="str">
        <f aca="false">IF($A1258="","",IF(COUNTIF(Invoices!$A$6:$A$505,$A1258)=0,"Invoice not registered",""))</f>
        <v/>
      </c>
      <c r="G1258" s="8" t="str">
        <f aca="false">IF($A1258="","",$A1258&amp;"|"&amp;COUNTIF($A$6:$A1258,$A1258))</f>
        <v/>
      </c>
    </row>
    <row r="1259" customFormat="false" ht="15" hidden="false" customHeight="false" outlineLevel="0" collapsed="false">
      <c r="A1259" s="7"/>
      <c r="B1259" s="7"/>
      <c r="C1259" s="7"/>
      <c r="D1259" s="42"/>
      <c r="E1259" s="38" t="str">
        <f aca="false">IF($A1259="","",ROUND(N(C1259)*N(D1259),2))</f>
        <v/>
      </c>
      <c r="F1259" s="8" t="str">
        <f aca="false">IF($A1259="","",IF(COUNTIF(Invoices!$A$6:$A$505,$A1259)=0,"Invoice not registered",""))</f>
        <v/>
      </c>
      <c r="G1259" s="8" t="str">
        <f aca="false">IF($A1259="","",$A1259&amp;"|"&amp;COUNTIF($A$6:$A1259,$A1259))</f>
        <v/>
      </c>
    </row>
    <row r="1260" customFormat="false" ht="15" hidden="false" customHeight="false" outlineLevel="0" collapsed="false">
      <c r="A1260" s="7"/>
      <c r="B1260" s="7"/>
      <c r="C1260" s="7"/>
      <c r="D1260" s="42"/>
      <c r="E1260" s="38" t="str">
        <f aca="false">IF($A1260="","",ROUND(N(C1260)*N(D1260),2))</f>
        <v/>
      </c>
      <c r="F1260" s="8" t="str">
        <f aca="false">IF($A1260="","",IF(COUNTIF(Invoices!$A$6:$A$505,$A1260)=0,"Invoice not registered",""))</f>
        <v/>
      </c>
      <c r="G1260" s="8" t="str">
        <f aca="false">IF($A1260="","",$A1260&amp;"|"&amp;COUNTIF($A$6:$A1260,$A1260))</f>
        <v/>
      </c>
    </row>
    <row r="1261" customFormat="false" ht="15" hidden="false" customHeight="false" outlineLevel="0" collapsed="false">
      <c r="A1261" s="7"/>
      <c r="B1261" s="7"/>
      <c r="C1261" s="7"/>
      <c r="D1261" s="42"/>
      <c r="E1261" s="38" t="str">
        <f aca="false">IF($A1261="","",ROUND(N(C1261)*N(D1261),2))</f>
        <v/>
      </c>
      <c r="F1261" s="8" t="str">
        <f aca="false">IF($A1261="","",IF(COUNTIF(Invoices!$A$6:$A$505,$A1261)=0,"Invoice not registered",""))</f>
        <v/>
      </c>
      <c r="G1261" s="8" t="str">
        <f aca="false">IF($A1261="","",$A1261&amp;"|"&amp;COUNTIF($A$6:$A1261,$A1261))</f>
        <v/>
      </c>
    </row>
    <row r="1262" customFormat="false" ht="15" hidden="false" customHeight="false" outlineLevel="0" collapsed="false">
      <c r="A1262" s="7"/>
      <c r="B1262" s="7"/>
      <c r="C1262" s="7"/>
      <c r="D1262" s="42"/>
      <c r="E1262" s="38" t="str">
        <f aca="false">IF($A1262="","",ROUND(N(C1262)*N(D1262),2))</f>
        <v/>
      </c>
      <c r="F1262" s="8" t="str">
        <f aca="false">IF($A1262="","",IF(COUNTIF(Invoices!$A$6:$A$505,$A1262)=0,"Invoice not registered",""))</f>
        <v/>
      </c>
      <c r="G1262" s="8" t="str">
        <f aca="false">IF($A1262="","",$A1262&amp;"|"&amp;COUNTIF($A$6:$A1262,$A1262))</f>
        <v/>
      </c>
    </row>
    <row r="1263" customFormat="false" ht="15" hidden="false" customHeight="false" outlineLevel="0" collapsed="false">
      <c r="A1263" s="7"/>
      <c r="B1263" s="7"/>
      <c r="C1263" s="7"/>
      <c r="D1263" s="42"/>
      <c r="E1263" s="38" t="str">
        <f aca="false">IF($A1263="","",ROUND(N(C1263)*N(D1263),2))</f>
        <v/>
      </c>
      <c r="F1263" s="8" t="str">
        <f aca="false">IF($A1263="","",IF(COUNTIF(Invoices!$A$6:$A$505,$A1263)=0,"Invoice not registered",""))</f>
        <v/>
      </c>
      <c r="G1263" s="8" t="str">
        <f aca="false">IF($A1263="","",$A1263&amp;"|"&amp;COUNTIF($A$6:$A1263,$A1263))</f>
        <v/>
      </c>
    </row>
    <row r="1264" customFormat="false" ht="15" hidden="false" customHeight="false" outlineLevel="0" collapsed="false">
      <c r="A1264" s="7"/>
      <c r="B1264" s="7"/>
      <c r="C1264" s="7"/>
      <c r="D1264" s="42"/>
      <c r="E1264" s="38" t="str">
        <f aca="false">IF($A1264="","",ROUND(N(C1264)*N(D1264),2))</f>
        <v/>
      </c>
      <c r="F1264" s="8" t="str">
        <f aca="false">IF($A1264="","",IF(COUNTIF(Invoices!$A$6:$A$505,$A1264)=0,"Invoice not registered",""))</f>
        <v/>
      </c>
      <c r="G1264" s="8" t="str">
        <f aca="false">IF($A1264="","",$A1264&amp;"|"&amp;COUNTIF($A$6:$A1264,$A1264))</f>
        <v/>
      </c>
    </row>
    <row r="1265" customFormat="false" ht="15" hidden="false" customHeight="false" outlineLevel="0" collapsed="false">
      <c r="A1265" s="7"/>
      <c r="B1265" s="7"/>
      <c r="C1265" s="7"/>
      <c r="D1265" s="42"/>
      <c r="E1265" s="38" t="str">
        <f aca="false">IF($A1265="","",ROUND(N(C1265)*N(D1265),2))</f>
        <v/>
      </c>
      <c r="F1265" s="8" t="str">
        <f aca="false">IF($A1265="","",IF(COUNTIF(Invoices!$A$6:$A$505,$A1265)=0,"Invoice not registered",""))</f>
        <v/>
      </c>
      <c r="G1265" s="8" t="str">
        <f aca="false">IF($A1265="","",$A1265&amp;"|"&amp;COUNTIF($A$6:$A1265,$A1265))</f>
        <v/>
      </c>
    </row>
    <row r="1266" customFormat="false" ht="15" hidden="false" customHeight="false" outlineLevel="0" collapsed="false">
      <c r="A1266" s="7"/>
      <c r="B1266" s="7"/>
      <c r="C1266" s="7"/>
      <c r="D1266" s="42"/>
      <c r="E1266" s="38" t="str">
        <f aca="false">IF($A1266="","",ROUND(N(C1266)*N(D1266),2))</f>
        <v/>
      </c>
      <c r="F1266" s="8" t="str">
        <f aca="false">IF($A1266="","",IF(COUNTIF(Invoices!$A$6:$A$505,$A1266)=0,"Invoice not registered",""))</f>
        <v/>
      </c>
      <c r="G1266" s="8" t="str">
        <f aca="false">IF($A1266="","",$A1266&amp;"|"&amp;COUNTIF($A$6:$A1266,$A1266))</f>
        <v/>
      </c>
    </row>
    <row r="1267" customFormat="false" ht="15" hidden="false" customHeight="false" outlineLevel="0" collapsed="false">
      <c r="A1267" s="7"/>
      <c r="B1267" s="7"/>
      <c r="C1267" s="7"/>
      <c r="D1267" s="42"/>
      <c r="E1267" s="38" t="str">
        <f aca="false">IF($A1267="","",ROUND(N(C1267)*N(D1267),2))</f>
        <v/>
      </c>
      <c r="F1267" s="8" t="str">
        <f aca="false">IF($A1267="","",IF(COUNTIF(Invoices!$A$6:$A$505,$A1267)=0,"Invoice not registered",""))</f>
        <v/>
      </c>
      <c r="G1267" s="8" t="str">
        <f aca="false">IF($A1267="","",$A1267&amp;"|"&amp;COUNTIF($A$6:$A1267,$A1267))</f>
        <v/>
      </c>
    </row>
    <row r="1268" customFormat="false" ht="15" hidden="false" customHeight="false" outlineLevel="0" collapsed="false">
      <c r="A1268" s="7"/>
      <c r="B1268" s="7"/>
      <c r="C1268" s="7"/>
      <c r="D1268" s="42"/>
      <c r="E1268" s="38" t="str">
        <f aca="false">IF($A1268="","",ROUND(N(C1268)*N(D1268),2))</f>
        <v/>
      </c>
      <c r="F1268" s="8" t="str">
        <f aca="false">IF($A1268="","",IF(COUNTIF(Invoices!$A$6:$A$505,$A1268)=0,"Invoice not registered",""))</f>
        <v/>
      </c>
      <c r="G1268" s="8" t="str">
        <f aca="false">IF($A1268="","",$A1268&amp;"|"&amp;COUNTIF($A$6:$A1268,$A1268))</f>
        <v/>
      </c>
    </row>
    <row r="1269" customFormat="false" ht="15" hidden="false" customHeight="false" outlineLevel="0" collapsed="false">
      <c r="A1269" s="7"/>
      <c r="B1269" s="7"/>
      <c r="C1269" s="7"/>
      <c r="D1269" s="42"/>
      <c r="E1269" s="38" t="str">
        <f aca="false">IF($A1269="","",ROUND(N(C1269)*N(D1269),2))</f>
        <v/>
      </c>
      <c r="F1269" s="8" t="str">
        <f aca="false">IF($A1269="","",IF(COUNTIF(Invoices!$A$6:$A$505,$A1269)=0,"Invoice not registered",""))</f>
        <v/>
      </c>
      <c r="G1269" s="8" t="str">
        <f aca="false">IF($A1269="","",$A1269&amp;"|"&amp;COUNTIF($A$6:$A1269,$A1269))</f>
        <v/>
      </c>
    </row>
    <row r="1270" customFormat="false" ht="15" hidden="false" customHeight="false" outlineLevel="0" collapsed="false">
      <c r="A1270" s="7"/>
      <c r="B1270" s="7"/>
      <c r="C1270" s="7"/>
      <c r="D1270" s="42"/>
      <c r="E1270" s="38" t="str">
        <f aca="false">IF($A1270="","",ROUND(N(C1270)*N(D1270),2))</f>
        <v/>
      </c>
      <c r="F1270" s="8" t="str">
        <f aca="false">IF($A1270="","",IF(COUNTIF(Invoices!$A$6:$A$505,$A1270)=0,"Invoice not registered",""))</f>
        <v/>
      </c>
      <c r="G1270" s="8" t="str">
        <f aca="false">IF($A1270="","",$A1270&amp;"|"&amp;COUNTIF($A$6:$A1270,$A1270))</f>
        <v/>
      </c>
    </row>
    <row r="1271" customFormat="false" ht="15" hidden="false" customHeight="false" outlineLevel="0" collapsed="false">
      <c r="A1271" s="7"/>
      <c r="B1271" s="7"/>
      <c r="C1271" s="7"/>
      <c r="D1271" s="42"/>
      <c r="E1271" s="38" t="str">
        <f aca="false">IF($A1271="","",ROUND(N(C1271)*N(D1271),2))</f>
        <v/>
      </c>
      <c r="F1271" s="8" t="str">
        <f aca="false">IF($A1271="","",IF(COUNTIF(Invoices!$A$6:$A$505,$A1271)=0,"Invoice not registered",""))</f>
        <v/>
      </c>
      <c r="G1271" s="8" t="str">
        <f aca="false">IF($A1271="","",$A1271&amp;"|"&amp;COUNTIF($A$6:$A1271,$A1271))</f>
        <v/>
      </c>
    </row>
    <row r="1272" customFormat="false" ht="15" hidden="false" customHeight="false" outlineLevel="0" collapsed="false">
      <c r="A1272" s="7"/>
      <c r="B1272" s="7"/>
      <c r="C1272" s="7"/>
      <c r="D1272" s="42"/>
      <c r="E1272" s="38" t="str">
        <f aca="false">IF($A1272="","",ROUND(N(C1272)*N(D1272),2))</f>
        <v/>
      </c>
      <c r="F1272" s="8" t="str">
        <f aca="false">IF($A1272="","",IF(COUNTIF(Invoices!$A$6:$A$505,$A1272)=0,"Invoice not registered",""))</f>
        <v/>
      </c>
      <c r="G1272" s="8" t="str">
        <f aca="false">IF($A1272="","",$A1272&amp;"|"&amp;COUNTIF($A$6:$A1272,$A1272))</f>
        <v/>
      </c>
    </row>
    <row r="1273" customFormat="false" ht="15" hidden="false" customHeight="false" outlineLevel="0" collapsed="false">
      <c r="A1273" s="7"/>
      <c r="B1273" s="7"/>
      <c r="C1273" s="7"/>
      <c r="D1273" s="42"/>
      <c r="E1273" s="38" t="str">
        <f aca="false">IF($A1273="","",ROUND(N(C1273)*N(D1273),2))</f>
        <v/>
      </c>
      <c r="F1273" s="8" t="str">
        <f aca="false">IF($A1273="","",IF(COUNTIF(Invoices!$A$6:$A$505,$A1273)=0,"Invoice not registered",""))</f>
        <v/>
      </c>
      <c r="G1273" s="8" t="str">
        <f aca="false">IF($A1273="","",$A1273&amp;"|"&amp;COUNTIF($A$6:$A1273,$A1273))</f>
        <v/>
      </c>
    </row>
    <row r="1274" customFormat="false" ht="15" hidden="false" customHeight="false" outlineLevel="0" collapsed="false">
      <c r="A1274" s="7"/>
      <c r="B1274" s="7"/>
      <c r="C1274" s="7"/>
      <c r="D1274" s="42"/>
      <c r="E1274" s="38" t="str">
        <f aca="false">IF($A1274="","",ROUND(N(C1274)*N(D1274),2))</f>
        <v/>
      </c>
      <c r="F1274" s="8" t="str">
        <f aca="false">IF($A1274="","",IF(COUNTIF(Invoices!$A$6:$A$505,$A1274)=0,"Invoice not registered",""))</f>
        <v/>
      </c>
      <c r="G1274" s="8" t="str">
        <f aca="false">IF($A1274="","",$A1274&amp;"|"&amp;COUNTIF($A$6:$A1274,$A1274))</f>
        <v/>
      </c>
    </row>
    <row r="1275" customFormat="false" ht="15" hidden="false" customHeight="false" outlineLevel="0" collapsed="false">
      <c r="A1275" s="7"/>
      <c r="B1275" s="7"/>
      <c r="C1275" s="7"/>
      <c r="D1275" s="42"/>
      <c r="E1275" s="38" t="str">
        <f aca="false">IF($A1275="","",ROUND(N(C1275)*N(D1275),2))</f>
        <v/>
      </c>
      <c r="F1275" s="8" t="str">
        <f aca="false">IF($A1275="","",IF(COUNTIF(Invoices!$A$6:$A$505,$A1275)=0,"Invoice not registered",""))</f>
        <v/>
      </c>
      <c r="G1275" s="8" t="str">
        <f aca="false">IF($A1275="","",$A1275&amp;"|"&amp;COUNTIF($A$6:$A1275,$A1275))</f>
        <v/>
      </c>
    </row>
    <row r="1276" customFormat="false" ht="15" hidden="false" customHeight="false" outlineLevel="0" collapsed="false">
      <c r="A1276" s="7"/>
      <c r="B1276" s="7"/>
      <c r="C1276" s="7"/>
      <c r="D1276" s="42"/>
      <c r="E1276" s="38" t="str">
        <f aca="false">IF($A1276="","",ROUND(N(C1276)*N(D1276),2))</f>
        <v/>
      </c>
      <c r="F1276" s="8" t="str">
        <f aca="false">IF($A1276="","",IF(COUNTIF(Invoices!$A$6:$A$505,$A1276)=0,"Invoice not registered",""))</f>
        <v/>
      </c>
      <c r="G1276" s="8" t="str">
        <f aca="false">IF($A1276="","",$A1276&amp;"|"&amp;COUNTIF($A$6:$A1276,$A1276))</f>
        <v/>
      </c>
    </row>
    <row r="1277" customFormat="false" ht="15" hidden="false" customHeight="false" outlineLevel="0" collapsed="false">
      <c r="A1277" s="7"/>
      <c r="B1277" s="7"/>
      <c r="C1277" s="7"/>
      <c r="D1277" s="42"/>
      <c r="E1277" s="38" t="str">
        <f aca="false">IF($A1277="","",ROUND(N(C1277)*N(D1277),2))</f>
        <v/>
      </c>
      <c r="F1277" s="8" t="str">
        <f aca="false">IF($A1277="","",IF(COUNTIF(Invoices!$A$6:$A$505,$A1277)=0,"Invoice not registered",""))</f>
        <v/>
      </c>
      <c r="G1277" s="8" t="str">
        <f aca="false">IF($A1277="","",$A1277&amp;"|"&amp;COUNTIF($A$6:$A1277,$A1277))</f>
        <v/>
      </c>
    </row>
    <row r="1278" customFormat="false" ht="15" hidden="false" customHeight="false" outlineLevel="0" collapsed="false">
      <c r="A1278" s="7"/>
      <c r="B1278" s="7"/>
      <c r="C1278" s="7"/>
      <c r="D1278" s="42"/>
      <c r="E1278" s="38" t="str">
        <f aca="false">IF($A1278="","",ROUND(N(C1278)*N(D1278),2))</f>
        <v/>
      </c>
      <c r="F1278" s="8" t="str">
        <f aca="false">IF($A1278="","",IF(COUNTIF(Invoices!$A$6:$A$505,$A1278)=0,"Invoice not registered",""))</f>
        <v/>
      </c>
      <c r="G1278" s="8" t="str">
        <f aca="false">IF($A1278="","",$A1278&amp;"|"&amp;COUNTIF($A$6:$A1278,$A1278))</f>
        <v/>
      </c>
    </row>
    <row r="1279" customFormat="false" ht="15" hidden="false" customHeight="false" outlineLevel="0" collapsed="false">
      <c r="A1279" s="7"/>
      <c r="B1279" s="7"/>
      <c r="C1279" s="7"/>
      <c r="D1279" s="42"/>
      <c r="E1279" s="38" t="str">
        <f aca="false">IF($A1279="","",ROUND(N(C1279)*N(D1279),2))</f>
        <v/>
      </c>
      <c r="F1279" s="8" t="str">
        <f aca="false">IF($A1279="","",IF(COUNTIF(Invoices!$A$6:$A$505,$A1279)=0,"Invoice not registered",""))</f>
        <v/>
      </c>
      <c r="G1279" s="8" t="str">
        <f aca="false">IF($A1279="","",$A1279&amp;"|"&amp;COUNTIF($A$6:$A1279,$A1279))</f>
        <v/>
      </c>
    </row>
    <row r="1280" customFormat="false" ht="15" hidden="false" customHeight="false" outlineLevel="0" collapsed="false">
      <c r="A1280" s="7"/>
      <c r="B1280" s="7"/>
      <c r="C1280" s="7"/>
      <c r="D1280" s="42"/>
      <c r="E1280" s="38" t="str">
        <f aca="false">IF($A1280="","",ROUND(N(C1280)*N(D1280),2))</f>
        <v/>
      </c>
      <c r="F1280" s="8" t="str">
        <f aca="false">IF($A1280="","",IF(COUNTIF(Invoices!$A$6:$A$505,$A1280)=0,"Invoice not registered",""))</f>
        <v/>
      </c>
      <c r="G1280" s="8" t="str">
        <f aca="false">IF($A1280="","",$A1280&amp;"|"&amp;COUNTIF($A$6:$A1280,$A1280))</f>
        <v/>
      </c>
    </row>
    <row r="1281" customFormat="false" ht="15" hidden="false" customHeight="false" outlineLevel="0" collapsed="false">
      <c r="A1281" s="7"/>
      <c r="B1281" s="7"/>
      <c r="C1281" s="7"/>
      <c r="D1281" s="42"/>
      <c r="E1281" s="38" t="str">
        <f aca="false">IF($A1281="","",ROUND(N(C1281)*N(D1281),2))</f>
        <v/>
      </c>
      <c r="F1281" s="8" t="str">
        <f aca="false">IF($A1281="","",IF(COUNTIF(Invoices!$A$6:$A$505,$A1281)=0,"Invoice not registered",""))</f>
        <v/>
      </c>
      <c r="G1281" s="8" t="str">
        <f aca="false">IF($A1281="","",$A1281&amp;"|"&amp;COUNTIF($A$6:$A1281,$A1281))</f>
        <v/>
      </c>
    </row>
    <row r="1282" customFormat="false" ht="15" hidden="false" customHeight="false" outlineLevel="0" collapsed="false">
      <c r="A1282" s="7"/>
      <c r="B1282" s="7"/>
      <c r="C1282" s="7"/>
      <c r="D1282" s="42"/>
      <c r="E1282" s="38" t="str">
        <f aca="false">IF($A1282="","",ROUND(N(C1282)*N(D1282),2))</f>
        <v/>
      </c>
      <c r="F1282" s="8" t="str">
        <f aca="false">IF($A1282="","",IF(COUNTIF(Invoices!$A$6:$A$505,$A1282)=0,"Invoice not registered",""))</f>
        <v/>
      </c>
      <c r="G1282" s="8" t="str">
        <f aca="false">IF($A1282="","",$A1282&amp;"|"&amp;COUNTIF($A$6:$A1282,$A1282))</f>
        <v/>
      </c>
    </row>
    <row r="1283" customFormat="false" ht="15" hidden="false" customHeight="false" outlineLevel="0" collapsed="false">
      <c r="A1283" s="7"/>
      <c r="B1283" s="7"/>
      <c r="C1283" s="7"/>
      <c r="D1283" s="42"/>
      <c r="E1283" s="38" t="str">
        <f aca="false">IF($A1283="","",ROUND(N(C1283)*N(D1283),2))</f>
        <v/>
      </c>
      <c r="F1283" s="8" t="str">
        <f aca="false">IF($A1283="","",IF(COUNTIF(Invoices!$A$6:$A$505,$A1283)=0,"Invoice not registered",""))</f>
        <v/>
      </c>
      <c r="G1283" s="8" t="str">
        <f aca="false">IF($A1283="","",$A1283&amp;"|"&amp;COUNTIF($A$6:$A1283,$A1283))</f>
        <v/>
      </c>
    </row>
    <row r="1284" customFormat="false" ht="15" hidden="false" customHeight="false" outlineLevel="0" collapsed="false">
      <c r="A1284" s="7"/>
      <c r="B1284" s="7"/>
      <c r="C1284" s="7"/>
      <c r="D1284" s="42"/>
      <c r="E1284" s="38" t="str">
        <f aca="false">IF($A1284="","",ROUND(N(C1284)*N(D1284),2))</f>
        <v/>
      </c>
      <c r="F1284" s="8" t="str">
        <f aca="false">IF($A1284="","",IF(COUNTIF(Invoices!$A$6:$A$505,$A1284)=0,"Invoice not registered",""))</f>
        <v/>
      </c>
      <c r="G1284" s="8" t="str">
        <f aca="false">IF($A1284="","",$A1284&amp;"|"&amp;COUNTIF($A$6:$A1284,$A1284))</f>
        <v/>
      </c>
    </row>
    <row r="1285" customFormat="false" ht="15" hidden="false" customHeight="false" outlineLevel="0" collapsed="false">
      <c r="A1285" s="7"/>
      <c r="B1285" s="7"/>
      <c r="C1285" s="7"/>
      <c r="D1285" s="42"/>
      <c r="E1285" s="38" t="str">
        <f aca="false">IF($A1285="","",ROUND(N(C1285)*N(D1285),2))</f>
        <v/>
      </c>
      <c r="F1285" s="8" t="str">
        <f aca="false">IF($A1285="","",IF(COUNTIF(Invoices!$A$6:$A$505,$A1285)=0,"Invoice not registered",""))</f>
        <v/>
      </c>
      <c r="G1285" s="8" t="str">
        <f aca="false">IF($A1285="","",$A1285&amp;"|"&amp;COUNTIF($A$6:$A1285,$A1285))</f>
        <v/>
      </c>
    </row>
    <row r="1286" customFormat="false" ht="15" hidden="false" customHeight="false" outlineLevel="0" collapsed="false">
      <c r="A1286" s="7"/>
      <c r="B1286" s="7"/>
      <c r="C1286" s="7"/>
      <c r="D1286" s="42"/>
      <c r="E1286" s="38" t="str">
        <f aca="false">IF($A1286="","",ROUND(N(C1286)*N(D1286),2))</f>
        <v/>
      </c>
      <c r="F1286" s="8" t="str">
        <f aca="false">IF($A1286="","",IF(COUNTIF(Invoices!$A$6:$A$505,$A1286)=0,"Invoice not registered",""))</f>
        <v/>
      </c>
      <c r="G1286" s="8" t="str">
        <f aca="false">IF($A1286="","",$A1286&amp;"|"&amp;COUNTIF($A$6:$A1286,$A1286))</f>
        <v/>
      </c>
    </row>
    <row r="1287" customFormat="false" ht="15" hidden="false" customHeight="false" outlineLevel="0" collapsed="false">
      <c r="A1287" s="7"/>
      <c r="B1287" s="7"/>
      <c r="C1287" s="7"/>
      <c r="D1287" s="42"/>
      <c r="E1287" s="38" t="str">
        <f aca="false">IF($A1287="","",ROUND(N(C1287)*N(D1287),2))</f>
        <v/>
      </c>
      <c r="F1287" s="8" t="str">
        <f aca="false">IF($A1287="","",IF(COUNTIF(Invoices!$A$6:$A$505,$A1287)=0,"Invoice not registered",""))</f>
        <v/>
      </c>
      <c r="G1287" s="8" t="str">
        <f aca="false">IF($A1287="","",$A1287&amp;"|"&amp;COUNTIF($A$6:$A1287,$A1287))</f>
        <v/>
      </c>
    </row>
    <row r="1288" customFormat="false" ht="15" hidden="false" customHeight="false" outlineLevel="0" collapsed="false">
      <c r="A1288" s="7"/>
      <c r="B1288" s="7"/>
      <c r="C1288" s="7"/>
      <c r="D1288" s="42"/>
      <c r="E1288" s="38" t="str">
        <f aca="false">IF($A1288="","",ROUND(N(C1288)*N(D1288),2))</f>
        <v/>
      </c>
      <c r="F1288" s="8" t="str">
        <f aca="false">IF($A1288="","",IF(COUNTIF(Invoices!$A$6:$A$505,$A1288)=0,"Invoice not registered",""))</f>
        <v/>
      </c>
      <c r="G1288" s="8" t="str">
        <f aca="false">IF($A1288="","",$A1288&amp;"|"&amp;COUNTIF($A$6:$A1288,$A1288))</f>
        <v/>
      </c>
    </row>
    <row r="1289" customFormat="false" ht="15" hidden="false" customHeight="false" outlineLevel="0" collapsed="false">
      <c r="A1289" s="7"/>
      <c r="B1289" s="7"/>
      <c r="C1289" s="7"/>
      <c r="D1289" s="42"/>
      <c r="E1289" s="38" t="str">
        <f aca="false">IF($A1289="","",ROUND(N(C1289)*N(D1289),2))</f>
        <v/>
      </c>
      <c r="F1289" s="8" t="str">
        <f aca="false">IF($A1289="","",IF(COUNTIF(Invoices!$A$6:$A$505,$A1289)=0,"Invoice not registered",""))</f>
        <v/>
      </c>
      <c r="G1289" s="8" t="str">
        <f aca="false">IF($A1289="","",$A1289&amp;"|"&amp;COUNTIF($A$6:$A1289,$A1289))</f>
        <v/>
      </c>
    </row>
    <row r="1290" customFormat="false" ht="15" hidden="false" customHeight="false" outlineLevel="0" collapsed="false">
      <c r="A1290" s="7"/>
      <c r="B1290" s="7"/>
      <c r="C1290" s="7"/>
      <c r="D1290" s="42"/>
      <c r="E1290" s="38" t="str">
        <f aca="false">IF($A1290="","",ROUND(N(C1290)*N(D1290),2))</f>
        <v/>
      </c>
      <c r="F1290" s="8" t="str">
        <f aca="false">IF($A1290="","",IF(COUNTIF(Invoices!$A$6:$A$505,$A1290)=0,"Invoice not registered",""))</f>
        <v/>
      </c>
      <c r="G1290" s="8" t="str">
        <f aca="false">IF($A1290="","",$A1290&amp;"|"&amp;COUNTIF($A$6:$A1290,$A1290))</f>
        <v/>
      </c>
    </row>
    <row r="1291" customFormat="false" ht="15" hidden="false" customHeight="false" outlineLevel="0" collapsed="false">
      <c r="A1291" s="7"/>
      <c r="B1291" s="7"/>
      <c r="C1291" s="7"/>
      <c r="D1291" s="42"/>
      <c r="E1291" s="38" t="str">
        <f aca="false">IF($A1291="","",ROUND(N(C1291)*N(D1291),2))</f>
        <v/>
      </c>
      <c r="F1291" s="8" t="str">
        <f aca="false">IF($A1291="","",IF(COUNTIF(Invoices!$A$6:$A$505,$A1291)=0,"Invoice not registered",""))</f>
        <v/>
      </c>
      <c r="G1291" s="8" t="str">
        <f aca="false">IF($A1291="","",$A1291&amp;"|"&amp;COUNTIF($A$6:$A1291,$A1291))</f>
        <v/>
      </c>
    </row>
    <row r="1292" customFormat="false" ht="15" hidden="false" customHeight="false" outlineLevel="0" collapsed="false">
      <c r="A1292" s="7"/>
      <c r="B1292" s="7"/>
      <c r="C1292" s="7"/>
      <c r="D1292" s="42"/>
      <c r="E1292" s="38" t="str">
        <f aca="false">IF($A1292="","",ROUND(N(C1292)*N(D1292),2))</f>
        <v/>
      </c>
      <c r="F1292" s="8" t="str">
        <f aca="false">IF($A1292="","",IF(COUNTIF(Invoices!$A$6:$A$505,$A1292)=0,"Invoice not registered",""))</f>
        <v/>
      </c>
      <c r="G1292" s="8" t="str">
        <f aca="false">IF($A1292="","",$A1292&amp;"|"&amp;COUNTIF($A$6:$A1292,$A1292))</f>
        <v/>
      </c>
    </row>
    <row r="1293" customFormat="false" ht="15" hidden="false" customHeight="false" outlineLevel="0" collapsed="false">
      <c r="A1293" s="7"/>
      <c r="B1293" s="7"/>
      <c r="C1293" s="7"/>
      <c r="D1293" s="42"/>
      <c r="E1293" s="38" t="str">
        <f aca="false">IF($A1293="","",ROUND(N(C1293)*N(D1293),2))</f>
        <v/>
      </c>
      <c r="F1293" s="8" t="str">
        <f aca="false">IF($A1293="","",IF(COUNTIF(Invoices!$A$6:$A$505,$A1293)=0,"Invoice not registered",""))</f>
        <v/>
      </c>
      <c r="G1293" s="8" t="str">
        <f aca="false">IF($A1293="","",$A1293&amp;"|"&amp;COUNTIF($A$6:$A1293,$A1293))</f>
        <v/>
      </c>
    </row>
    <row r="1294" customFormat="false" ht="15" hidden="false" customHeight="false" outlineLevel="0" collapsed="false">
      <c r="A1294" s="7"/>
      <c r="B1294" s="7"/>
      <c r="C1294" s="7"/>
      <c r="D1294" s="42"/>
      <c r="E1294" s="38" t="str">
        <f aca="false">IF($A1294="","",ROUND(N(C1294)*N(D1294),2))</f>
        <v/>
      </c>
      <c r="F1294" s="8" t="str">
        <f aca="false">IF($A1294="","",IF(COUNTIF(Invoices!$A$6:$A$505,$A1294)=0,"Invoice not registered",""))</f>
        <v/>
      </c>
      <c r="G1294" s="8" t="str">
        <f aca="false">IF($A1294="","",$A1294&amp;"|"&amp;COUNTIF($A$6:$A1294,$A1294))</f>
        <v/>
      </c>
    </row>
    <row r="1295" customFormat="false" ht="15" hidden="false" customHeight="false" outlineLevel="0" collapsed="false">
      <c r="A1295" s="7"/>
      <c r="B1295" s="7"/>
      <c r="C1295" s="7"/>
      <c r="D1295" s="42"/>
      <c r="E1295" s="38" t="str">
        <f aca="false">IF($A1295="","",ROUND(N(C1295)*N(D1295),2))</f>
        <v/>
      </c>
      <c r="F1295" s="8" t="str">
        <f aca="false">IF($A1295="","",IF(COUNTIF(Invoices!$A$6:$A$505,$A1295)=0,"Invoice not registered",""))</f>
        <v/>
      </c>
      <c r="G1295" s="8" t="str">
        <f aca="false">IF($A1295="","",$A1295&amp;"|"&amp;COUNTIF($A$6:$A1295,$A1295))</f>
        <v/>
      </c>
    </row>
    <row r="1296" customFormat="false" ht="15" hidden="false" customHeight="false" outlineLevel="0" collapsed="false">
      <c r="A1296" s="7"/>
      <c r="B1296" s="7"/>
      <c r="C1296" s="7"/>
      <c r="D1296" s="42"/>
      <c r="E1296" s="38" t="str">
        <f aca="false">IF($A1296="","",ROUND(N(C1296)*N(D1296),2))</f>
        <v/>
      </c>
      <c r="F1296" s="8" t="str">
        <f aca="false">IF($A1296="","",IF(COUNTIF(Invoices!$A$6:$A$505,$A1296)=0,"Invoice not registered",""))</f>
        <v/>
      </c>
      <c r="G1296" s="8" t="str">
        <f aca="false">IF($A1296="","",$A1296&amp;"|"&amp;COUNTIF($A$6:$A1296,$A1296))</f>
        <v/>
      </c>
    </row>
    <row r="1297" customFormat="false" ht="15" hidden="false" customHeight="false" outlineLevel="0" collapsed="false">
      <c r="A1297" s="7"/>
      <c r="B1297" s="7"/>
      <c r="C1297" s="7"/>
      <c r="D1297" s="42"/>
      <c r="E1297" s="38" t="str">
        <f aca="false">IF($A1297="","",ROUND(N(C1297)*N(D1297),2))</f>
        <v/>
      </c>
      <c r="F1297" s="8" t="str">
        <f aca="false">IF($A1297="","",IF(COUNTIF(Invoices!$A$6:$A$505,$A1297)=0,"Invoice not registered",""))</f>
        <v/>
      </c>
      <c r="G1297" s="8" t="str">
        <f aca="false">IF($A1297="","",$A1297&amp;"|"&amp;COUNTIF($A$6:$A1297,$A1297))</f>
        <v/>
      </c>
    </row>
    <row r="1298" customFormat="false" ht="15" hidden="false" customHeight="false" outlineLevel="0" collapsed="false">
      <c r="A1298" s="7"/>
      <c r="B1298" s="7"/>
      <c r="C1298" s="7"/>
      <c r="D1298" s="42"/>
      <c r="E1298" s="38" t="str">
        <f aca="false">IF($A1298="","",ROUND(N(C1298)*N(D1298),2))</f>
        <v/>
      </c>
      <c r="F1298" s="8" t="str">
        <f aca="false">IF($A1298="","",IF(COUNTIF(Invoices!$A$6:$A$505,$A1298)=0,"Invoice not registered",""))</f>
        <v/>
      </c>
      <c r="G1298" s="8" t="str">
        <f aca="false">IF($A1298="","",$A1298&amp;"|"&amp;COUNTIF($A$6:$A1298,$A1298))</f>
        <v/>
      </c>
    </row>
    <row r="1299" customFormat="false" ht="15" hidden="false" customHeight="false" outlineLevel="0" collapsed="false">
      <c r="A1299" s="7"/>
      <c r="B1299" s="7"/>
      <c r="C1299" s="7"/>
      <c r="D1299" s="42"/>
      <c r="E1299" s="38" t="str">
        <f aca="false">IF($A1299="","",ROUND(N(C1299)*N(D1299),2))</f>
        <v/>
      </c>
      <c r="F1299" s="8" t="str">
        <f aca="false">IF($A1299="","",IF(COUNTIF(Invoices!$A$6:$A$505,$A1299)=0,"Invoice not registered",""))</f>
        <v/>
      </c>
      <c r="G1299" s="8" t="str">
        <f aca="false">IF($A1299="","",$A1299&amp;"|"&amp;COUNTIF($A$6:$A1299,$A1299))</f>
        <v/>
      </c>
    </row>
    <row r="1300" customFormat="false" ht="15" hidden="false" customHeight="false" outlineLevel="0" collapsed="false">
      <c r="A1300" s="7"/>
      <c r="B1300" s="7"/>
      <c r="C1300" s="7"/>
      <c r="D1300" s="42"/>
      <c r="E1300" s="38" t="str">
        <f aca="false">IF($A1300="","",ROUND(N(C1300)*N(D1300),2))</f>
        <v/>
      </c>
      <c r="F1300" s="8" t="str">
        <f aca="false">IF($A1300="","",IF(COUNTIF(Invoices!$A$6:$A$505,$A1300)=0,"Invoice not registered",""))</f>
        <v/>
      </c>
      <c r="G1300" s="8" t="str">
        <f aca="false">IF($A1300="","",$A1300&amp;"|"&amp;COUNTIF($A$6:$A1300,$A1300))</f>
        <v/>
      </c>
    </row>
    <row r="1301" customFormat="false" ht="15" hidden="false" customHeight="false" outlineLevel="0" collapsed="false">
      <c r="A1301" s="7"/>
      <c r="B1301" s="7"/>
      <c r="C1301" s="7"/>
      <c r="D1301" s="42"/>
      <c r="E1301" s="38" t="str">
        <f aca="false">IF($A1301="","",ROUND(N(C1301)*N(D1301),2))</f>
        <v/>
      </c>
      <c r="F1301" s="8" t="str">
        <f aca="false">IF($A1301="","",IF(COUNTIF(Invoices!$A$6:$A$505,$A1301)=0,"Invoice not registered",""))</f>
        <v/>
      </c>
      <c r="G1301" s="8" t="str">
        <f aca="false">IF($A1301="","",$A1301&amp;"|"&amp;COUNTIF($A$6:$A1301,$A1301))</f>
        <v/>
      </c>
    </row>
    <row r="1302" customFormat="false" ht="15" hidden="false" customHeight="false" outlineLevel="0" collapsed="false">
      <c r="A1302" s="7"/>
      <c r="B1302" s="7"/>
      <c r="C1302" s="7"/>
      <c r="D1302" s="42"/>
      <c r="E1302" s="38" t="str">
        <f aca="false">IF($A1302="","",ROUND(N(C1302)*N(D1302),2))</f>
        <v/>
      </c>
      <c r="F1302" s="8" t="str">
        <f aca="false">IF($A1302="","",IF(COUNTIF(Invoices!$A$6:$A$505,$A1302)=0,"Invoice not registered",""))</f>
        <v/>
      </c>
      <c r="G1302" s="8" t="str">
        <f aca="false">IF($A1302="","",$A1302&amp;"|"&amp;COUNTIF($A$6:$A1302,$A1302))</f>
        <v/>
      </c>
    </row>
    <row r="1303" customFormat="false" ht="15" hidden="false" customHeight="false" outlineLevel="0" collapsed="false">
      <c r="A1303" s="7"/>
      <c r="B1303" s="7"/>
      <c r="C1303" s="7"/>
      <c r="D1303" s="42"/>
      <c r="E1303" s="38" t="str">
        <f aca="false">IF($A1303="","",ROUND(N(C1303)*N(D1303),2))</f>
        <v/>
      </c>
      <c r="F1303" s="8" t="str">
        <f aca="false">IF($A1303="","",IF(COUNTIF(Invoices!$A$6:$A$505,$A1303)=0,"Invoice not registered",""))</f>
        <v/>
      </c>
      <c r="G1303" s="8" t="str">
        <f aca="false">IF($A1303="","",$A1303&amp;"|"&amp;COUNTIF($A$6:$A1303,$A1303))</f>
        <v/>
      </c>
    </row>
    <row r="1304" customFormat="false" ht="15" hidden="false" customHeight="false" outlineLevel="0" collapsed="false">
      <c r="A1304" s="7"/>
      <c r="B1304" s="7"/>
      <c r="C1304" s="7"/>
      <c r="D1304" s="42"/>
      <c r="E1304" s="38" t="str">
        <f aca="false">IF($A1304="","",ROUND(N(C1304)*N(D1304),2))</f>
        <v/>
      </c>
      <c r="F1304" s="8" t="str">
        <f aca="false">IF($A1304="","",IF(COUNTIF(Invoices!$A$6:$A$505,$A1304)=0,"Invoice not registered",""))</f>
        <v/>
      </c>
      <c r="G1304" s="8" t="str">
        <f aca="false">IF($A1304="","",$A1304&amp;"|"&amp;COUNTIF($A$6:$A1304,$A1304))</f>
        <v/>
      </c>
    </row>
    <row r="1305" customFormat="false" ht="15" hidden="false" customHeight="false" outlineLevel="0" collapsed="false">
      <c r="A1305" s="7"/>
      <c r="B1305" s="7"/>
      <c r="C1305" s="7"/>
      <c r="D1305" s="42"/>
      <c r="E1305" s="38" t="str">
        <f aca="false">IF($A1305="","",ROUND(N(C1305)*N(D1305),2))</f>
        <v/>
      </c>
      <c r="F1305" s="8" t="str">
        <f aca="false">IF($A1305="","",IF(COUNTIF(Invoices!$A$6:$A$505,$A1305)=0,"Invoice not registered",""))</f>
        <v/>
      </c>
      <c r="G1305" s="8" t="str">
        <f aca="false">IF($A1305="","",$A1305&amp;"|"&amp;COUNTIF($A$6:$A1305,$A1305))</f>
        <v/>
      </c>
    </row>
    <row r="1306" customFormat="false" ht="15" hidden="false" customHeight="false" outlineLevel="0" collapsed="false">
      <c r="A1306" s="7"/>
      <c r="B1306" s="7"/>
      <c r="C1306" s="7"/>
      <c r="D1306" s="42"/>
      <c r="E1306" s="38" t="str">
        <f aca="false">IF($A1306="","",ROUND(N(C1306)*N(D1306),2))</f>
        <v/>
      </c>
      <c r="F1306" s="8" t="str">
        <f aca="false">IF($A1306="","",IF(COUNTIF(Invoices!$A$6:$A$505,$A1306)=0,"Invoice not registered",""))</f>
        <v/>
      </c>
      <c r="G1306" s="8" t="str">
        <f aca="false">IF($A1306="","",$A1306&amp;"|"&amp;COUNTIF($A$6:$A1306,$A1306))</f>
        <v/>
      </c>
    </row>
    <row r="1307" customFormat="false" ht="15" hidden="false" customHeight="false" outlineLevel="0" collapsed="false">
      <c r="A1307" s="7"/>
      <c r="B1307" s="7"/>
      <c r="C1307" s="7"/>
      <c r="D1307" s="42"/>
      <c r="E1307" s="38" t="str">
        <f aca="false">IF($A1307="","",ROUND(N(C1307)*N(D1307),2))</f>
        <v/>
      </c>
      <c r="F1307" s="8" t="str">
        <f aca="false">IF($A1307="","",IF(COUNTIF(Invoices!$A$6:$A$505,$A1307)=0,"Invoice not registered",""))</f>
        <v/>
      </c>
      <c r="G1307" s="8" t="str">
        <f aca="false">IF($A1307="","",$A1307&amp;"|"&amp;COUNTIF($A$6:$A1307,$A1307))</f>
        <v/>
      </c>
    </row>
    <row r="1308" customFormat="false" ht="15" hidden="false" customHeight="false" outlineLevel="0" collapsed="false">
      <c r="A1308" s="7"/>
      <c r="B1308" s="7"/>
      <c r="C1308" s="7"/>
      <c r="D1308" s="42"/>
      <c r="E1308" s="38" t="str">
        <f aca="false">IF($A1308="","",ROUND(N(C1308)*N(D1308),2))</f>
        <v/>
      </c>
      <c r="F1308" s="8" t="str">
        <f aca="false">IF($A1308="","",IF(COUNTIF(Invoices!$A$6:$A$505,$A1308)=0,"Invoice not registered",""))</f>
        <v/>
      </c>
      <c r="G1308" s="8" t="str">
        <f aca="false">IF($A1308="","",$A1308&amp;"|"&amp;COUNTIF($A$6:$A1308,$A1308))</f>
        <v/>
      </c>
    </row>
    <row r="1309" customFormat="false" ht="15" hidden="false" customHeight="false" outlineLevel="0" collapsed="false">
      <c r="A1309" s="7"/>
      <c r="B1309" s="7"/>
      <c r="C1309" s="7"/>
      <c r="D1309" s="42"/>
      <c r="E1309" s="38" t="str">
        <f aca="false">IF($A1309="","",ROUND(N(C1309)*N(D1309),2))</f>
        <v/>
      </c>
      <c r="F1309" s="8" t="str">
        <f aca="false">IF($A1309="","",IF(COUNTIF(Invoices!$A$6:$A$505,$A1309)=0,"Invoice not registered",""))</f>
        <v/>
      </c>
      <c r="G1309" s="8" t="str">
        <f aca="false">IF($A1309="","",$A1309&amp;"|"&amp;COUNTIF($A$6:$A1309,$A1309))</f>
        <v/>
      </c>
    </row>
    <row r="1310" customFormat="false" ht="15" hidden="false" customHeight="false" outlineLevel="0" collapsed="false">
      <c r="A1310" s="7"/>
      <c r="B1310" s="7"/>
      <c r="C1310" s="7"/>
      <c r="D1310" s="42"/>
      <c r="E1310" s="38" t="str">
        <f aca="false">IF($A1310="","",ROUND(N(C1310)*N(D1310),2))</f>
        <v/>
      </c>
      <c r="F1310" s="8" t="str">
        <f aca="false">IF($A1310="","",IF(COUNTIF(Invoices!$A$6:$A$505,$A1310)=0,"Invoice not registered",""))</f>
        <v/>
      </c>
      <c r="G1310" s="8" t="str">
        <f aca="false">IF($A1310="","",$A1310&amp;"|"&amp;COUNTIF($A$6:$A1310,$A1310))</f>
        <v/>
      </c>
    </row>
    <row r="1311" customFormat="false" ht="15" hidden="false" customHeight="false" outlineLevel="0" collapsed="false">
      <c r="A1311" s="7"/>
      <c r="B1311" s="7"/>
      <c r="C1311" s="7"/>
      <c r="D1311" s="42"/>
      <c r="E1311" s="38" t="str">
        <f aca="false">IF($A1311="","",ROUND(N(C1311)*N(D1311),2))</f>
        <v/>
      </c>
      <c r="F1311" s="8" t="str">
        <f aca="false">IF($A1311="","",IF(COUNTIF(Invoices!$A$6:$A$505,$A1311)=0,"Invoice not registered",""))</f>
        <v/>
      </c>
      <c r="G1311" s="8" t="str">
        <f aca="false">IF($A1311="","",$A1311&amp;"|"&amp;COUNTIF($A$6:$A1311,$A1311))</f>
        <v/>
      </c>
    </row>
    <row r="1312" customFormat="false" ht="15" hidden="false" customHeight="false" outlineLevel="0" collapsed="false">
      <c r="A1312" s="7"/>
      <c r="B1312" s="7"/>
      <c r="C1312" s="7"/>
      <c r="D1312" s="42"/>
      <c r="E1312" s="38" t="str">
        <f aca="false">IF($A1312="","",ROUND(N(C1312)*N(D1312),2))</f>
        <v/>
      </c>
      <c r="F1312" s="8" t="str">
        <f aca="false">IF($A1312="","",IF(COUNTIF(Invoices!$A$6:$A$505,$A1312)=0,"Invoice not registered",""))</f>
        <v/>
      </c>
      <c r="G1312" s="8" t="str">
        <f aca="false">IF($A1312="","",$A1312&amp;"|"&amp;COUNTIF($A$6:$A1312,$A1312))</f>
        <v/>
      </c>
    </row>
    <row r="1313" customFormat="false" ht="15" hidden="false" customHeight="false" outlineLevel="0" collapsed="false">
      <c r="A1313" s="7"/>
      <c r="B1313" s="7"/>
      <c r="C1313" s="7"/>
      <c r="D1313" s="42"/>
      <c r="E1313" s="38" t="str">
        <f aca="false">IF($A1313="","",ROUND(N(C1313)*N(D1313),2))</f>
        <v/>
      </c>
      <c r="F1313" s="8" t="str">
        <f aca="false">IF($A1313="","",IF(COUNTIF(Invoices!$A$6:$A$505,$A1313)=0,"Invoice not registered",""))</f>
        <v/>
      </c>
      <c r="G1313" s="8" t="str">
        <f aca="false">IF($A1313="","",$A1313&amp;"|"&amp;COUNTIF($A$6:$A1313,$A1313))</f>
        <v/>
      </c>
    </row>
    <row r="1314" customFormat="false" ht="15" hidden="false" customHeight="false" outlineLevel="0" collapsed="false">
      <c r="A1314" s="7"/>
      <c r="B1314" s="7"/>
      <c r="C1314" s="7"/>
      <c r="D1314" s="42"/>
      <c r="E1314" s="38" t="str">
        <f aca="false">IF($A1314="","",ROUND(N(C1314)*N(D1314),2))</f>
        <v/>
      </c>
      <c r="F1314" s="8" t="str">
        <f aca="false">IF($A1314="","",IF(COUNTIF(Invoices!$A$6:$A$505,$A1314)=0,"Invoice not registered",""))</f>
        <v/>
      </c>
      <c r="G1314" s="8" t="str">
        <f aca="false">IF($A1314="","",$A1314&amp;"|"&amp;COUNTIF($A$6:$A1314,$A1314))</f>
        <v/>
      </c>
    </row>
    <row r="1315" customFormat="false" ht="15" hidden="false" customHeight="false" outlineLevel="0" collapsed="false">
      <c r="A1315" s="7"/>
      <c r="B1315" s="7"/>
      <c r="C1315" s="7"/>
      <c r="D1315" s="42"/>
      <c r="E1315" s="38" t="str">
        <f aca="false">IF($A1315="","",ROUND(N(C1315)*N(D1315),2))</f>
        <v/>
      </c>
      <c r="F1315" s="8" t="str">
        <f aca="false">IF($A1315="","",IF(COUNTIF(Invoices!$A$6:$A$505,$A1315)=0,"Invoice not registered",""))</f>
        <v/>
      </c>
      <c r="G1315" s="8" t="str">
        <f aca="false">IF($A1315="","",$A1315&amp;"|"&amp;COUNTIF($A$6:$A1315,$A1315))</f>
        <v/>
      </c>
    </row>
    <row r="1316" customFormat="false" ht="15" hidden="false" customHeight="false" outlineLevel="0" collapsed="false">
      <c r="A1316" s="7"/>
      <c r="B1316" s="7"/>
      <c r="C1316" s="7"/>
      <c r="D1316" s="42"/>
      <c r="E1316" s="38" t="str">
        <f aca="false">IF($A1316="","",ROUND(N(C1316)*N(D1316),2))</f>
        <v/>
      </c>
      <c r="F1316" s="8" t="str">
        <f aca="false">IF($A1316="","",IF(COUNTIF(Invoices!$A$6:$A$505,$A1316)=0,"Invoice not registered",""))</f>
        <v/>
      </c>
      <c r="G1316" s="8" t="str">
        <f aca="false">IF($A1316="","",$A1316&amp;"|"&amp;COUNTIF($A$6:$A1316,$A1316))</f>
        <v/>
      </c>
    </row>
    <row r="1317" customFormat="false" ht="15" hidden="false" customHeight="false" outlineLevel="0" collapsed="false">
      <c r="A1317" s="7"/>
      <c r="B1317" s="7"/>
      <c r="C1317" s="7"/>
      <c r="D1317" s="42"/>
      <c r="E1317" s="38" t="str">
        <f aca="false">IF($A1317="","",ROUND(N(C1317)*N(D1317),2))</f>
        <v/>
      </c>
      <c r="F1317" s="8" t="str">
        <f aca="false">IF($A1317="","",IF(COUNTIF(Invoices!$A$6:$A$505,$A1317)=0,"Invoice not registered",""))</f>
        <v/>
      </c>
      <c r="G1317" s="8" t="str">
        <f aca="false">IF($A1317="","",$A1317&amp;"|"&amp;COUNTIF($A$6:$A1317,$A1317))</f>
        <v/>
      </c>
    </row>
    <row r="1318" customFormat="false" ht="15" hidden="false" customHeight="false" outlineLevel="0" collapsed="false">
      <c r="A1318" s="7"/>
      <c r="B1318" s="7"/>
      <c r="C1318" s="7"/>
      <c r="D1318" s="42"/>
      <c r="E1318" s="38" t="str">
        <f aca="false">IF($A1318="","",ROUND(N(C1318)*N(D1318),2))</f>
        <v/>
      </c>
      <c r="F1318" s="8" t="str">
        <f aca="false">IF($A1318="","",IF(COUNTIF(Invoices!$A$6:$A$505,$A1318)=0,"Invoice not registered",""))</f>
        <v/>
      </c>
      <c r="G1318" s="8" t="str">
        <f aca="false">IF($A1318="","",$A1318&amp;"|"&amp;COUNTIF($A$6:$A1318,$A1318))</f>
        <v/>
      </c>
    </row>
    <row r="1319" customFormat="false" ht="15" hidden="false" customHeight="false" outlineLevel="0" collapsed="false">
      <c r="A1319" s="7"/>
      <c r="B1319" s="7"/>
      <c r="C1319" s="7"/>
      <c r="D1319" s="42"/>
      <c r="E1319" s="38" t="str">
        <f aca="false">IF($A1319="","",ROUND(N(C1319)*N(D1319),2))</f>
        <v/>
      </c>
      <c r="F1319" s="8" t="str">
        <f aca="false">IF($A1319="","",IF(COUNTIF(Invoices!$A$6:$A$505,$A1319)=0,"Invoice not registered",""))</f>
        <v/>
      </c>
      <c r="G1319" s="8" t="str">
        <f aca="false">IF($A1319="","",$A1319&amp;"|"&amp;COUNTIF($A$6:$A1319,$A1319))</f>
        <v/>
      </c>
    </row>
    <row r="1320" customFormat="false" ht="15" hidden="false" customHeight="false" outlineLevel="0" collapsed="false">
      <c r="A1320" s="7"/>
      <c r="B1320" s="7"/>
      <c r="C1320" s="7"/>
      <c r="D1320" s="42"/>
      <c r="E1320" s="38" t="str">
        <f aca="false">IF($A1320="","",ROUND(N(C1320)*N(D1320),2))</f>
        <v/>
      </c>
      <c r="F1320" s="8" t="str">
        <f aca="false">IF($A1320="","",IF(COUNTIF(Invoices!$A$6:$A$505,$A1320)=0,"Invoice not registered",""))</f>
        <v/>
      </c>
      <c r="G1320" s="8" t="str">
        <f aca="false">IF($A1320="","",$A1320&amp;"|"&amp;COUNTIF($A$6:$A1320,$A1320))</f>
        <v/>
      </c>
    </row>
    <row r="1321" customFormat="false" ht="15" hidden="false" customHeight="false" outlineLevel="0" collapsed="false">
      <c r="A1321" s="7"/>
      <c r="B1321" s="7"/>
      <c r="C1321" s="7"/>
      <c r="D1321" s="42"/>
      <c r="E1321" s="38" t="str">
        <f aca="false">IF($A1321="","",ROUND(N(C1321)*N(D1321),2))</f>
        <v/>
      </c>
      <c r="F1321" s="8" t="str">
        <f aca="false">IF($A1321="","",IF(COUNTIF(Invoices!$A$6:$A$505,$A1321)=0,"Invoice not registered",""))</f>
        <v/>
      </c>
      <c r="G1321" s="8" t="str">
        <f aca="false">IF($A1321="","",$A1321&amp;"|"&amp;COUNTIF($A$6:$A1321,$A1321))</f>
        <v/>
      </c>
    </row>
    <row r="1322" customFormat="false" ht="15" hidden="false" customHeight="false" outlineLevel="0" collapsed="false">
      <c r="A1322" s="7"/>
      <c r="B1322" s="7"/>
      <c r="C1322" s="7"/>
      <c r="D1322" s="42"/>
      <c r="E1322" s="38" t="str">
        <f aca="false">IF($A1322="","",ROUND(N(C1322)*N(D1322),2))</f>
        <v/>
      </c>
      <c r="F1322" s="8" t="str">
        <f aca="false">IF($A1322="","",IF(COUNTIF(Invoices!$A$6:$A$505,$A1322)=0,"Invoice not registered",""))</f>
        <v/>
      </c>
      <c r="G1322" s="8" t="str">
        <f aca="false">IF($A1322="","",$A1322&amp;"|"&amp;COUNTIF($A$6:$A1322,$A1322))</f>
        <v/>
      </c>
    </row>
    <row r="1323" customFormat="false" ht="15" hidden="false" customHeight="false" outlineLevel="0" collapsed="false">
      <c r="A1323" s="7"/>
      <c r="B1323" s="7"/>
      <c r="C1323" s="7"/>
      <c r="D1323" s="42"/>
      <c r="E1323" s="38" t="str">
        <f aca="false">IF($A1323="","",ROUND(N(C1323)*N(D1323),2))</f>
        <v/>
      </c>
      <c r="F1323" s="8" t="str">
        <f aca="false">IF($A1323="","",IF(COUNTIF(Invoices!$A$6:$A$505,$A1323)=0,"Invoice not registered",""))</f>
        <v/>
      </c>
      <c r="G1323" s="8" t="str">
        <f aca="false">IF($A1323="","",$A1323&amp;"|"&amp;COUNTIF($A$6:$A1323,$A1323))</f>
        <v/>
      </c>
    </row>
    <row r="1324" customFormat="false" ht="15" hidden="false" customHeight="false" outlineLevel="0" collapsed="false">
      <c r="A1324" s="7"/>
      <c r="B1324" s="7"/>
      <c r="C1324" s="7"/>
      <c r="D1324" s="42"/>
      <c r="E1324" s="38" t="str">
        <f aca="false">IF($A1324="","",ROUND(N(C1324)*N(D1324),2))</f>
        <v/>
      </c>
      <c r="F1324" s="8" t="str">
        <f aca="false">IF($A1324="","",IF(COUNTIF(Invoices!$A$6:$A$505,$A1324)=0,"Invoice not registered",""))</f>
        <v/>
      </c>
      <c r="G1324" s="8" t="str">
        <f aca="false">IF($A1324="","",$A1324&amp;"|"&amp;COUNTIF($A$6:$A1324,$A1324))</f>
        <v/>
      </c>
    </row>
    <row r="1325" customFormat="false" ht="15" hidden="false" customHeight="false" outlineLevel="0" collapsed="false">
      <c r="A1325" s="7"/>
      <c r="B1325" s="7"/>
      <c r="C1325" s="7"/>
      <c r="D1325" s="42"/>
      <c r="E1325" s="38" t="str">
        <f aca="false">IF($A1325="","",ROUND(N(C1325)*N(D1325),2))</f>
        <v/>
      </c>
      <c r="F1325" s="8" t="str">
        <f aca="false">IF($A1325="","",IF(COUNTIF(Invoices!$A$6:$A$505,$A1325)=0,"Invoice not registered",""))</f>
        <v/>
      </c>
      <c r="G1325" s="8" t="str">
        <f aca="false">IF($A1325="","",$A1325&amp;"|"&amp;COUNTIF($A$6:$A1325,$A1325))</f>
        <v/>
      </c>
    </row>
    <row r="1326" customFormat="false" ht="15" hidden="false" customHeight="false" outlineLevel="0" collapsed="false">
      <c r="A1326" s="7"/>
      <c r="B1326" s="7"/>
      <c r="C1326" s="7"/>
      <c r="D1326" s="42"/>
      <c r="E1326" s="38" t="str">
        <f aca="false">IF($A1326="","",ROUND(N(C1326)*N(D1326),2))</f>
        <v/>
      </c>
      <c r="F1326" s="8" t="str">
        <f aca="false">IF($A1326="","",IF(COUNTIF(Invoices!$A$6:$A$505,$A1326)=0,"Invoice not registered",""))</f>
        <v/>
      </c>
      <c r="G1326" s="8" t="str">
        <f aca="false">IF($A1326="","",$A1326&amp;"|"&amp;COUNTIF($A$6:$A1326,$A1326))</f>
        <v/>
      </c>
    </row>
    <row r="1327" customFormat="false" ht="15" hidden="false" customHeight="false" outlineLevel="0" collapsed="false">
      <c r="A1327" s="7"/>
      <c r="B1327" s="7"/>
      <c r="C1327" s="7"/>
      <c r="D1327" s="42"/>
      <c r="E1327" s="38" t="str">
        <f aca="false">IF($A1327="","",ROUND(N(C1327)*N(D1327),2))</f>
        <v/>
      </c>
      <c r="F1327" s="8" t="str">
        <f aca="false">IF($A1327="","",IF(COUNTIF(Invoices!$A$6:$A$505,$A1327)=0,"Invoice not registered",""))</f>
        <v/>
      </c>
      <c r="G1327" s="8" t="str">
        <f aca="false">IF($A1327="","",$A1327&amp;"|"&amp;COUNTIF($A$6:$A1327,$A1327))</f>
        <v/>
      </c>
    </row>
    <row r="1328" customFormat="false" ht="15" hidden="false" customHeight="false" outlineLevel="0" collapsed="false">
      <c r="A1328" s="7"/>
      <c r="B1328" s="7"/>
      <c r="C1328" s="7"/>
      <c r="D1328" s="42"/>
      <c r="E1328" s="38" t="str">
        <f aca="false">IF($A1328="","",ROUND(N(C1328)*N(D1328),2))</f>
        <v/>
      </c>
      <c r="F1328" s="8" t="str">
        <f aca="false">IF($A1328="","",IF(COUNTIF(Invoices!$A$6:$A$505,$A1328)=0,"Invoice not registered",""))</f>
        <v/>
      </c>
      <c r="G1328" s="8" t="str">
        <f aca="false">IF($A1328="","",$A1328&amp;"|"&amp;COUNTIF($A$6:$A1328,$A1328))</f>
        <v/>
      </c>
    </row>
    <row r="1329" customFormat="false" ht="15" hidden="false" customHeight="false" outlineLevel="0" collapsed="false">
      <c r="A1329" s="7"/>
      <c r="B1329" s="7"/>
      <c r="C1329" s="7"/>
      <c r="D1329" s="42"/>
      <c r="E1329" s="38" t="str">
        <f aca="false">IF($A1329="","",ROUND(N(C1329)*N(D1329),2))</f>
        <v/>
      </c>
      <c r="F1329" s="8" t="str">
        <f aca="false">IF($A1329="","",IF(COUNTIF(Invoices!$A$6:$A$505,$A1329)=0,"Invoice not registered",""))</f>
        <v/>
      </c>
      <c r="G1329" s="8" t="str">
        <f aca="false">IF($A1329="","",$A1329&amp;"|"&amp;COUNTIF($A$6:$A1329,$A1329))</f>
        <v/>
      </c>
    </row>
    <row r="1330" customFormat="false" ht="15" hidden="false" customHeight="false" outlineLevel="0" collapsed="false">
      <c r="A1330" s="7"/>
      <c r="B1330" s="7"/>
      <c r="C1330" s="7"/>
      <c r="D1330" s="42"/>
      <c r="E1330" s="38" t="str">
        <f aca="false">IF($A1330="","",ROUND(N(C1330)*N(D1330),2))</f>
        <v/>
      </c>
      <c r="F1330" s="8" t="str">
        <f aca="false">IF($A1330="","",IF(COUNTIF(Invoices!$A$6:$A$505,$A1330)=0,"Invoice not registered",""))</f>
        <v/>
      </c>
      <c r="G1330" s="8" t="str">
        <f aca="false">IF($A1330="","",$A1330&amp;"|"&amp;COUNTIF($A$6:$A1330,$A1330))</f>
        <v/>
      </c>
    </row>
    <row r="1331" customFormat="false" ht="15" hidden="false" customHeight="false" outlineLevel="0" collapsed="false">
      <c r="A1331" s="7"/>
      <c r="B1331" s="7"/>
      <c r="C1331" s="7"/>
      <c r="D1331" s="42"/>
      <c r="E1331" s="38" t="str">
        <f aca="false">IF($A1331="","",ROUND(N(C1331)*N(D1331),2))</f>
        <v/>
      </c>
      <c r="F1331" s="8" t="str">
        <f aca="false">IF($A1331="","",IF(COUNTIF(Invoices!$A$6:$A$505,$A1331)=0,"Invoice not registered",""))</f>
        <v/>
      </c>
      <c r="G1331" s="8" t="str">
        <f aca="false">IF($A1331="","",$A1331&amp;"|"&amp;COUNTIF($A$6:$A1331,$A1331))</f>
        <v/>
      </c>
    </row>
    <row r="1332" customFormat="false" ht="15" hidden="false" customHeight="false" outlineLevel="0" collapsed="false">
      <c r="A1332" s="7"/>
      <c r="B1332" s="7"/>
      <c r="C1332" s="7"/>
      <c r="D1332" s="42"/>
      <c r="E1332" s="38" t="str">
        <f aca="false">IF($A1332="","",ROUND(N(C1332)*N(D1332),2))</f>
        <v/>
      </c>
      <c r="F1332" s="8" t="str">
        <f aca="false">IF($A1332="","",IF(COUNTIF(Invoices!$A$6:$A$505,$A1332)=0,"Invoice not registered",""))</f>
        <v/>
      </c>
      <c r="G1332" s="8" t="str">
        <f aca="false">IF($A1332="","",$A1332&amp;"|"&amp;COUNTIF($A$6:$A1332,$A1332))</f>
        <v/>
      </c>
    </row>
    <row r="1333" customFormat="false" ht="15" hidden="false" customHeight="false" outlineLevel="0" collapsed="false">
      <c r="A1333" s="7"/>
      <c r="B1333" s="7"/>
      <c r="C1333" s="7"/>
      <c r="D1333" s="42"/>
      <c r="E1333" s="38" t="str">
        <f aca="false">IF($A1333="","",ROUND(N(C1333)*N(D1333),2))</f>
        <v/>
      </c>
      <c r="F1333" s="8" t="str">
        <f aca="false">IF($A1333="","",IF(COUNTIF(Invoices!$A$6:$A$505,$A1333)=0,"Invoice not registered",""))</f>
        <v/>
      </c>
      <c r="G1333" s="8" t="str">
        <f aca="false">IF($A1333="","",$A1333&amp;"|"&amp;COUNTIF($A$6:$A1333,$A1333))</f>
        <v/>
      </c>
    </row>
    <row r="1334" customFormat="false" ht="15" hidden="false" customHeight="false" outlineLevel="0" collapsed="false">
      <c r="A1334" s="7"/>
      <c r="B1334" s="7"/>
      <c r="C1334" s="7"/>
      <c r="D1334" s="42"/>
      <c r="E1334" s="38" t="str">
        <f aca="false">IF($A1334="","",ROUND(N(C1334)*N(D1334),2))</f>
        <v/>
      </c>
      <c r="F1334" s="8" t="str">
        <f aca="false">IF($A1334="","",IF(COUNTIF(Invoices!$A$6:$A$505,$A1334)=0,"Invoice not registered",""))</f>
        <v/>
      </c>
      <c r="G1334" s="8" t="str">
        <f aca="false">IF($A1334="","",$A1334&amp;"|"&amp;COUNTIF($A$6:$A1334,$A1334))</f>
        <v/>
      </c>
    </row>
    <row r="1335" customFormat="false" ht="15" hidden="false" customHeight="false" outlineLevel="0" collapsed="false">
      <c r="A1335" s="7"/>
      <c r="B1335" s="7"/>
      <c r="C1335" s="7"/>
      <c r="D1335" s="42"/>
      <c r="E1335" s="38" t="str">
        <f aca="false">IF($A1335="","",ROUND(N(C1335)*N(D1335),2))</f>
        <v/>
      </c>
      <c r="F1335" s="8" t="str">
        <f aca="false">IF($A1335="","",IF(COUNTIF(Invoices!$A$6:$A$505,$A1335)=0,"Invoice not registered",""))</f>
        <v/>
      </c>
      <c r="G1335" s="8" t="str">
        <f aca="false">IF($A1335="","",$A1335&amp;"|"&amp;COUNTIF($A$6:$A1335,$A1335))</f>
        <v/>
      </c>
    </row>
    <row r="1336" customFormat="false" ht="15" hidden="false" customHeight="false" outlineLevel="0" collapsed="false">
      <c r="A1336" s="7"/>
      <c r="B1336" s="7"/>
      <c r="C1336" s="7"/>
      <c r="D1336" s="42"/>
      <c r="E1336" s="38" t="str">
        <f aca="false">IF($A1336="","",ROUND(N(C1336)*N(D1336),2))</f>
        <v/>
      </c>
      <c r="F1336" s="8" t="str">
        <f aca="false">IF($A1336="","",IF(COUNTIF(Invoices!$A$6:$A$505,$A1336)=0,"Invoice not registered",""))</f>
        <v/>
      </c>
      <c r="G1336" s="8" t="str">
        <f aca="false">IF($A1336="","",$A1336&amp;"|"&amp;COUNTIF($A$6:$A1336,$A1336))</f>
        <v/>
      </c>
    </row>
    <row r="1337" customFormat="false" ht="15" hidden="false" customHeight="false" outlineLevel="0" collapsed="false">
      <c r="A1337" s="7"/>
      <c r="B1337" s="7"/>
      <c r="C1337" s="7"/>
      <c r="D1337" s="42"/>
      <c r="E1337" s="38" t="str">
        <f aca="false">IF($A1337="","",ROUND(N(C1337)*N(D1337),2))</f>
        <v/>
      </c>
      <c r="F1337" s="8" t="str">
        <f aca="false">IF($A1337="","",IF(COUNTIF(Invoices!$A$6:$A$505,$A1337)=0,"Invoice not registered",""))</f>
        <v/>
      </c>
      <c r="G1337" s="8" t="str">
        <f aca="false">IF($A1337="","",$A1337&amp;"|"&amp;COUNTIF($A$6:$A1337,$A1337))</f>
        <v/>
      </c>
    </row>
    <row r="1338" customFormat="false" ht="15" hidden="false" customHeight="false" outlineLevel="0" collapsed="false">
      <c r="A1338" s="7"/>
      <c r="B1338" s="7"/>
      <c r="C1338" s="7"/>
      <c r="D1338" s="42"/>
      <c r="E1338" s="38" t="str">
        <f aca="false">IF($A1338="","",ROUND(N(C1338)*N(D1338),2))</f>
        <v/>
      </c>
      <c r="F1338" s="8" t="str">
        <f aca="false">IF($A1338="","",IF(COUNTIF(Invoices!$A$6:$A$505,$A1338)=0,"Invoice not registered",""))</f>
        <v/>
      </c>
      <c r="G1338" s="8" t="str">
        <f aca="false">IF($A1338="","",$A1338&amp;"|"&amp;COUNTIF($A$6:$A1338,$A1338))</f>
        <v/>
      </c>
    </row>
    <row r="1339" customFormat="false" ht="15" hidden="false" customHeight="false" outlineLevel="0" collapsed="false">
      <c r="A1339" s="7"/>
      <c r="B1339" s="7"/>
      <c r="C1339" s="7"/>
      <c r="D1339" s="42"/>
      <c r="E1339" s="38" t="str">
        <f aca="false">IF($A1339="","",ROUND(N(C1339)*N(D1339),2))</f>
        <v/>
      </c>
      <c r="F1339" s="8" t="str">
        <f aca="false">IF($A1339="","",IF(COUNTIF(Invoices!$A$6:$A$505,$A1339)=0,"Invoice not registered",""))</f>
        <v/>
      </c>
      <c r="G1339" s="8" t="str">
        <f aca="false">IF($A1339="","",$A1339&amp;"|"&amp;COUNTIF($A$6:$A1339,$A1339))</f>
        <v/>
      </c>
    </row>
    <row r="1340" customFormat="false" ht="15" hidden="false" customHeight="false" outlineLevel="0" collapsed="false">
      <c r="A1340" s="7"/>
      <c r="B1340" s="7"/>
      <c r="C1340" s="7"/>
      <c r="D1340" s="42"/>
      <c r="E1340" s="38" t="str">
        <f aca="false">IF($A1340="","",ROUND(N(C1340)*N(D1340),2))</f>
        <v/>
      </c>
      <c r="F1340" s="8" t="str">
        <f aca="false">IF($A1340="","",IF(COUNTIF(Invoices!$A$6:$A$505,$A1340)=0,"Invoice not registered",""))</f>
        <v/>
      </c>
      <c r="G1340" s="8" t="str">
        <f aca="false">IF($A1340="","",$A1340&amp;"|"&amp;COUNTIF($A$6:$A1340,$A1340))</f>
        <v/>
      </c>
    </row>
    <row r="1341" customFormat="false" ht="15" hidden="false" customHeight="false" outlineLevel="0" collapsed="false">
      <c r="A1341" s="7"/>
      <c r="B1341" s="7"/>
      <c r="C1341" s="7"/>
      <c r="D1341" s="42"/>
      <c r="E1341" s="38" t="str">
        <f aca="false">IF($A1341="","",ROUND(N(C1341)*N(D1341),2))</f>
        <v/>
      </c>
      <c r="F1341" s="8" t="str">
        <f aca="false">IF($A1341="","",IF(COUNTIF(Invoices!$A$6:$A$505,$A1341)=0,"Invoice not registered",""))</f>
        <v/>
      </c>
      <c r="G1341" s="8" t="str">
        <f aca="false">IF($A1341="","",$A1341&amp;"|"&amp;COUNTIF($A$6:$A1341,$A1341))</f>
        <v/>
      </c>
    </row>
    <row r="1342" customFormat="false" ht="15" hidden="false" customHeight="false" outlineLevel="0" collapsed="false">
      <c r="A1342" s="7"/>
      <c r="B1342" s="7"/>
      <c r="C1342" s="7"/>
      <c r="D1342" s="42"/>
      <c r="E1342" s="38" t="str">
        <f aca="false">IF($A1342="","",ROUND(N(C1342)*N(D1342),2))</f>
        <v/>
      </c>
      <c r="F1342" s="8" t="str">
        <f aca="false">IF($A1342="","",IF(COUNTIF(Invoices!$A$6:$A$505,$A1342)=0,"Invoice not registered",""))</f>
        <v/>
      </c>
      <c r="G1342" s="8" t="str">
        <f aca="false">IF($A1342="","",$A1342&amp;"|"&amp;COUNTIF($A$6:$A1342,$A1342))</f>
        <v/>
      </c>
    </row>
    <row r="1343" customFormat="false" ht="15" hidden="false" customHeight="false" outlineLevel="0" collapsed="false">
      <c r="A1343" s="7"/>
      <c r="B1343" s="7"/>
      <c r="C1343" s="7"/>
      <c r="D1343" s="42"/>
      <c r="E1343" s="38" t="str">
        <f aca="false">IF($A1343="","",ROUND(N(C1343)*N(D1343),2))</f>
        <v/>
      </c>
      <c r="F1343" s="8" t="str">
        <f aca="false">IF($A1343="","",IF(COUNTIF(Invoices!$A$6:$A$505,$A1343)=0,"Invoice not registered",""))</f>
        <v/>
      </c>
      <c r="G1343" s="8" t="str">
        <f aca="false">IF($A1343="","",$A1343&amp;"|"&amp;COUNTIF($A$6:$A1343,$A1343))</f>
        <v/>
      </c>
    </row>
    <row r="1344" customFormat="false" ht="15" hidden="false" customHeight="false" outlineLevel="0" collapsed="false">
      <c r="A1344" s="7"/>
      <c r="B1344" s="7"/>
      <c r="C1344" s="7"/>
      <c r="D1344" s="42"/>
      <c r="E1344" s="38" t="str">
        <f aca="false">IF($A1344="","",ROUND(N(C1344)*N(D1344),2))</f>
        <v/>
      </c>
      <c r="F1344" s="8" t="str">
        <f aca="false">IF($A1344="","",IF(COUNTIF(Invoices!$A$6:$A$505,$A1344)=0,"Invoice not registered",""))</f>
        <v/>
      </c>
      <c r="G1344" s="8" t="str">
        <f aca="false">IF($A1344="","",$A1344&amp;"|"&amp;COUNTIF($A$6:$A1344,$A1344))</f>
        <v/>
      </c>
    </row>
    <row r="1345" customFormat="false" ht="15" hidden="false" customHeight="false" outlineLevel="0" collapsed="false">
      <c r="A1345" s="7"/>
      <c r="B1345" s="7"/>
      <c r="C1345" s="7"/>
      <c r="D1345" s="42"/>
      <c r="E1345" s="38" t="str">
        <f aca="false">IF($A1345="","",ROUND(N(C1345)*N(D1345),2))</f>
        <v/>
      </c>
      <c r="F1345" s="8" t="str">
        <f aca="false">IF($A1345="","",IF(COUNTIF(Invoices!$A$6:$A$505,$A1345)=0,"Invoice not registered",""))</f>
        <v/>
      </c>
      <c r="G1345" s="8" t="str">
        <f aca="false">IF($A1345="","",$A1345&amp;"|"&amp;COUNTIF($A$6:$A1345,$A1345))</f>
        <v/>
      </c>
    </row>
    <row r="1346" customFormat="false" ht="15" hidden="false" customHeight="false" outlineLevel="0" collapsed="false">
      <c r="A1346" s="7"/>
      <c r="B1346" s="7"/>
      <c r="C1346" s="7"/>
      <c r="D1346" s="42"/>
      <c r="E1346" s="38" t="str">
        <f aca="false">IF($A1346="","",ROUND(N(C1346)*N(D1346),2))</f>
        <v/>
      </c>
      <c r="F1346" s="8" t="str">
        <f aca="false">IF($A1346="","",IF(COUNTIF(Invoices!$A$6:$A$505,$A1346)=0,"Invoice not registered",""))</f>
        <v/>
      </c>
      <c r="G1346" s="8" t="str">
        <f aca="false">IF($A1346="","",$A1346&amp;"|"&amp;COUNTIF($A$6:$A1346,$A1346))</f>
        <v/>
      </c>
    </row>
    <row r="1347" customFormat="false" ht="15" hidden="false" customHeight="false" outlineLevel="0" collapsed="false">
      <c r="A1347" s="7"/>
      <c r="B1347" s="7"/>
      <c r="C1347" s="7"/>
      <c r="D1347" s="42"/>
      <c r="E1347" s="38" t="str">
        <f aca="false">IF($A1347="","",ROUND(N(C1347)*N(D1347),2))</f>
        <v/>
      </c>
      <c r="F1347" s="8" t="str">
        <f aca="false">IF($A1347="","",IF(COUNTIF(Invoices!$A$6:$A$505,$A1347)=0,"Invoice not registered",""))</f>
        <v/>
      </c>
      <c r="G1347" s="8" t="str">
        <f aca="false">IF($A1347="","",$A1347&amp;"|"&amp;COUNTIF($A$6:$A1347,$A1347))</f>
        <v/>
      </c>
    </row>
    <row r="1348" customFormat="false" ht="15" hidden="false" customHeight="false" outlineLevel="0" collapsed="false">
      <c r="A1348" s="7"/>
      <c r="B1348" s="7"/>
      <c r="C1348" s="7"/>
      <c r="D1348" s="42"/>
      <c r="E1348" s="38" t="str">
        <f aca="false">IF($A1348="","",ROUND(N(C1348)*N(D1348),2))</f>
        <v/>
      </c>
      <c r="F1348" s="8" t="str">
        <f aca="false">IF($A1348="","",IF(COUNTIF(Invoices!$A$6:$A$505,$A1348)=0,"Invoice not registered",""))</f>
        <v/>
      </c>
      <c r="G1348" s="8" t="str">
        <f aca="false">IF($A1348="","",$A1348&amp;"|"&amp;COUNTIF($A$6:$A1348,$A1348))</f>
        <v/>
      </c>
    </row>
    <row r="1349" customFormat="false" ht="15" hidden="false" customHeight="false" outlineLevel="0" collapsed="false">
      <c r="A1349" s="7"/>
      <c r="B1349" s="7"/>
      <c r="C1349" s="7"/>
      <c r="D1349" s="42"/>
      <c r="E1349" s="38" t="str">
        <f aca="false">IF($A1349="","",ROUND(N(C1349)*N(D1349),2))</f>
        <v/>
      </c>
      <c r="F1349" s="8" t="str">
        <f aca="false">IF($A1349="","",IF(COUNTIF(Invoices!$A$6:$A$505,$A1349)=0,"Invoice not registered",""))</f>
        <v/>
      </c>
      <c r="G1349" s="8" t="str">
        <f aca="false">IF($A1349="","",$A1349&amp;"|"&amp;COUNTIF($A$6:$A1349,$A1349))</f>
        <v/>
      </c>
    </row>
    <row r="1350" customFormat="false" ht="15" hidden="false" customHeight="false" outlineLevel="0" collapsed="false">
      <c r="A1350" s="7"/>
      <c r="B1350" s="7"/>
      <c r="C1350" s="7"/>
      <c r="D1350" s="42"/>
      <c r="E1350" s="38" t="str">
        <f aca="false">IF($A1350="","",ROUND(N(C1350)*N(D1350),2))</f>
        <v/>
      </c>
      <c r="F1350" s="8" t="str">
        <f aca="false">IF($A1350="","",IF(COUNTIF(Invoices!$A$6:$A$505,$A1350)=0,"Invoice not registered",""))</f>
        <v/>
      </c>
      <c r="G1350" s="8" t="str">
        <f aca="false">IF($A1350="","",$A1350&amp;"|"&amp;COUNTIF($A$6:$A1350,$A1350))</f>
        <v/>
      </c>
    </row>
    <row r="1351" customFormat="false" ht="15" hidden="false" customHeight="false" outlineLevel="0" collapsed="false">
      <c r="A1351" s="7"/>
      <c r="B1351" s="7"/>
      <c r="C1351" s="7"/>
      <c r="D1351" s="42"/>
      <c r="E1351" s="38" t="str">
        <f aca="false">IF($A1351="","",ROUND(N(C1351)*N(D1351),2))</f>
        <v/>
      </c>
      <c r="F1351" s="8" t="str">
        <f aca="false">IF($A1351="","",IF(COUNTIF(Invoices!$A$6:$A$505,$A1351)=0,"Invoice not registered",""))</f>
        <v/>
      </c>
      <c r="G1351" s="8" t="str">
        <f aca="false">IF($A1351="","",$A1351&amp;"|"&amp;COUNTIF($A$6:$A1351,$A1351))</f>
        <v/>
      </c>
    </row>
    <row r="1352" customFormat="false" ht="15" hidden="false" customHeight="false" outlineLevel="0" collapsed="false">
      <c r="A1352" s="7"/>
      <c r="B1352" s="7"/>
      <c r="C1352" s="7"/>
      <c r="D1352" s="42"/>
      <c r="E1352" s="38" t="str">
        <f aca="false">IF($A1352="","",ROUND(N(C1352)*N(D1352),2))</f>
        <v/>
      </c>
      <c r="F1352" s="8" t="str">
        <f aca="false">IF($A1352="","",IF(COUNTIF(Invoices!$A$6:$A$505,$A1352)=0,"Invoice not registered",""))</f>
        <v/>
      </c>
      <c r="G1352" s="8" t="str">
        <f aca="false">IF($A1352="","",$A1352&amp;"|"&amp;COUNTIF($A$6:$A1352,$A1352))</f>
        <v/>
      </c>
    </row>
    <row r="1353" customFormat="false" ht="15" hidden="false" customHeight="false" outlineLevel="0" collapsed="false">
      <c r="A1353" s="7"/>
      <c r="B1353" s="7"/>
      <c r="C1353" s="7"/>
      <c r="D1353" s="42"/>
      <c r="E1353" s="38" t="str">
        <f aca="false">IF($A1353="","",ROUND(N(C1353)*N(D1353),2))</f>
        <v/>
      </c>
      <c r="F1353" s="8" t="str">
        <f aca="false">IF($A1353="","",IF(COUNTIF(Invoices!$A$6:$A$505,$A1353)=0,"Invoice not registered",""))</f>
        <v/>
      </c>
      <c r="G1353" s="8" t="str">
        <f aca="false">IF($A1353="","",$A1353&amp;"|"&amp;COUNTIF($A$6:$A1353,$A1353))</f>
        <v/>
      </c>
    </row>
    <row r="1354" customFormat="false" ht="15" hidden="false" customHeight="false" outlineLevel="0" collapsed="false">
      <c r="A1354" s="7"/>
      <c r="B1354" s="7"/>
      <c r="C1354" s="7"/>
      <c r="D1354" s="42"/>
      <c r="E1354" s="38" t="str">
        <f aca="false">IF($A1354="","",ROUND(N(C1354)*N(D1354),2))</f>
        <v/>
      </c>
      <c r="F1354" s="8" t="str">
        <f aca="false">IF($A1354="","",IF(COUNTIF(Invoices!$A$6:$A$505,$A1354)=0,"Invoice not registered",""))</f>
        <v/>
      </c>
      <c r="G1354" s="8" t="str">
        <f aca="false">IF($A1354="","",$A1354&amp;"|"&amp;COUNTIF($A$6:$A1354,$A1354))</f>
        <v/>
      </c>
    </row>
    <row r="1355" customFormat="false" ht="15" hidden="false" customHeight="false" outlineLevel="0" collapsed="false">
      <c r="A1355" s="7"/>
      <c r="B1355" s="7"/>
      <c r="C1355" s="7"/>
      <c r="D1355" s="42"/>
      <c r="E1355" s="38" t="str">
        <f aca="false">IF($A1355="","",ROUND(N(C1355)*N(D1355),2))</f>
        <v/>
      </c>
      <c r="F1355" s="8" t="str">
        <f aca="false">IF($A1355="","",IF(COUNTIF(Invoices!$A$6:$A$505,$A1355)=0,"Invoice not registered",""))</f>
        <v/>
      </c>
      <c r="G1355" s="8" t="str">
        <f aca="false">IF($A1355="","",$A1355&amp;"|"&amp;COUNTIF($A$6:$A1355,$A1355))</f>
        <v/>
      </c>
    </row>
    <row r="1356" customFormat="false" ht="15" hidden="false" customHeight="false" outlineLevel="0" collapsed="false">
      <c r="A1356" s="7"/>
      <c r="B1356" s="7"/>
      <c r="C1356" s="7"/>
      <c r="D1356" s="42"/>
      <c r="E1356" s="38" t="str">
        <f aca="false">IF($A1356="","",ROUND(N(C1356)*N(D1356),2))</f>
        <v/>
      </c>
      <c r="F1356" s="8" t="str">
        <f aca="false">IF($A1356="","",IF(COUNTIF(Invoices!$A$6:$A$505,$A1356)=0,"Invoice not registered",""))</f>
        <v/>
      </c>
      <c r="G1356" s="8" t="str">
        <f aca="false">IF($A1356="","",$A1356&amp;"|"&amp;COUNTIF($A$6:$A1356,$A1356))</f>
        <v/>
      </c>
    </row>
    <row r="1357" customFormat="false" ht="15" hidden="false" customHeight="false" outlineLevel="0" collapsed="false">
      <c r="A1357" s="7"/>
      <c r="B1357" s="7"/>
      <c r="C1357" s="7"/>
      <c r="D1357" s="42"/>
      <c r="E1357" s="38" t="str">
        <f aca="false">IF($A1357="","",ROUND(N(C1357)*N(D1357),2))</f>
        <v/>
      </c>
      <c r="F1357" s="8" t="str">
        <f aca="false">IF($A1357="","",IF(COUNTIF(Invoices!$A$6:$A$505,$A1357)=0,"Invoice not registered",""))</f>
        <v/>
      </c>
      <c r="G1357" s="8" t="str">
        <f aca="false">IF($A1357="","",$A1357&amp;"|"&amp;COUNTIF($A$6:$A1357,$A1357))</f>
        <v/>
      </c>
    </row>
    <row r="1358" customFormat="false" ht="15" hidden="false" customHeight="false" outlineLevel="0" collapsed="false">
      <c r="A1358" s="7"/>
      <c r="B1358" s="7"/>
      <c r="C1358" s="7"/>
      <c r="D1358" s="42"/>
      <c r="E1358" s="38" t="str">
        <f aca="false">IF($A1358="","",ROUND(N(C1358)*N(D1358),2))</f>
        <v/>
      </c>
      <c r="F1358" s="8" t="str">
        <f aca="false">IF($A1358="","",IF(COUNTIF(Invoices!$A$6:$A$505,$A1358)=0,"Invoice not registered",""))</f>
        <v/>
      </c>
      <c r="G1358" s="8" t="str">
        <f aca="false">IF($A1358="","",$A1358&amp;"|"&amp;COUNTIF($A$6:$A1358,$A1358))</f>
        <v/>
      </c>
    </row>
    <row r="1359" customFormat="false" ht="15" hidden="false" customHeight="false" outlineLevel="0" collapsed="false">
      <c r="A1359" s="7"/>
      <c r="B1359" s="7"/>
      <c r="C1359" s="7"/>
      <c r="D1359" s="42"/>
      <c r="E1359" s="38" t="str">
        <f aca="false">IF($A1359="","",ROUND(N(C1359)*N(D1359),2))</f>
        <v/>
      </c>
      <c r="F1359" s="8" t="str">
        <f aca="false">IF($A1359="","",IF(COUNTIF(Invoices!$A$6:$A$505,$A1359)=0,"Invoice not registered",""))</f>
        <v/>
      </c>
      <c r="G1359" s="8" t="str">
        <f aca="false">IF($A1359="","",$A1359&amp;"|"&amp;COUNTIF($A$6:$A1359,$A1359))</f>
        <v/>
      </c>
    </row>
    <row r="1360" customFormat="false" ht="15" hidden="false" customHeight="false" outlineLevel="0" collapsed="false">
      <c r="A1360" s="7"/>
      <c r="B1360" s="7"/>
      <c r="C1360" s="7"/>
      <c r="D1360" s="42"/>
      <c r="E1360" s="38" t="str">
        <f aca="false">IF($A1360="","",ROUND(N(C1360)*N(D1360),2))</f>
        <v/>
      </c>
      <c r="F1360" s="8" t="str">
        <f aca="false">IF($A1360="","",IF(COUNTIF(Invoices!$A$6:$A$505,$A1360)=0,"Invoice not registered",""))</f>
        <v/>
      </c>
      <c r="G1360" s="8" t="str">
        <f aca="false">IF($A1360="","",$A1360&amp;"|"&amp;COUNTIF($A$6:$A1360,$A1360))</f>
        <v/>
      </c>
    </row>
    <row r="1361" customFormat="false" ht="15" hidden="false" customHeight="false" outlineLevel="0" collapsed="false">
      <c r="A1361" s="7"/>
      <c r="B1361" s="7"/>
      <c r="C1361" s="7"/>
      <c r="D1361" s="42"/>
      <c r="E1361" s="38" t="str">
        <f aca="false">IF($A1361="","",ROUND(N(C1361)*N(D1361),2))</f>
        <v/>
      </c>
      <c r="F1361" s="8" t="str">
        <f aca="false">IF($A1361="","",IF(COUNTIF(Invoices!$A$6:$A$505,$A1361)=0,"Invoice not registered",""))</f>
        <v/>
      </c>
      <c r="G1361" s="8" t="str">
        <f aca="false">IF($A1361="","",$A1361&amp;"|"&amp;COUNTIF($A$6:$A1361,$A1361))</f>
        <v/>
      </c>
    </row>
    <row r="1362" customFormat="false" ht="15" hidden="false" customHeight="false" outlineLevel="0" collapsed="false">
      <c r="A1362" s="7"/>
      <c r="B1362" s="7"/>
      <c r="C1362" s="7"/>
      <c r="D1362" s="42"/>
      <c r="E1362" s="38" t="str">
        <f aca="false">IF($A1362="","",ROUND(N(C1362)*N(D1362),2))</f>
        <v/>
      </c>
      <c r="F1362" s="8" t="str">
        <f aca="false">IF($A1362="","",IF(COUNTIF(Invoices!$A$6:$A$505,$A1362)=0,"Invoice not registered",""))</f>
        <v/>
      </c>
      <c r="G1362" s="8" t="str">
        <f aca="false">IF($A1362="","",$A1362&amp;"|"&amp;COUNTIF($A$6:$A1362,$A1362))</f>
        <v/>
      </c>
    </row>
    <row r="1363" customFormat="false" ht="15" hidden="false" customHeight="false" outlineLevel="0" collapsed="false">
      <c r="A1363" s="7"/>
      <c r="B1363" s="7"/>
      <c r="C1363" s="7"/>
      <c r="D1363" s="42"/>
      <c r="E1363" s="38" t="str">
        <f aca="false">IF($A1363="","",ROUND(N(C1363)*N(D1363),2))</f>
        <v/>
      </c>
      <c r="F1363" s="8" t="str">
        <f aca="false">IF($A1363="","",IF(COUNTIF(Invoices!$A$6:$A$505,$A1363)=0,"Invoice not registered",""))</f>
        <v/>
      </c>
      <c r="G1363" s="8" t="str">
        <f aca="false">IF($A1363="","",$A1363&amp;"|"&amp;COUNTIF($A$6:$A1363,$A1363))</f>
        <v/>
      </c>
    </row>
    <row r="1364" customFormat="false" ht="15" hidden="false" customHeight="false" outlineLevel="0" collapsed="false">
      <c r="A1364" s="7"/>
      <c r="B1364" s="7"/>
      <c r="C1364" s="7"/>
      <c r="D1364" s="42"/>
      <c r="E1364" s="38" t="str">
        <f aca="false">IF($A1364="","",ROUND(N(C1364)*N(D1364),2))</f>
        <v/>
      </c>
      <c r="F1364" s="8" t="str">
        <f aca="false">IF($A1364="","",IF(COUNTIF(Invoices!$A$6:$A$505,$A1364)=0,"Invoice not registered",""))</f>
        <v/>
      </c>
      <c r="G1364" s="8" t="str">
        <f aca="false">IF($A1364="","",$A1364&amp;"|"&amp;COUNTIF($A$6:$A1364,$A1364))</f>
        <v/>
      </c>
    </row>
    <row r="1365" customFormat="false" ht="15" hidden="false" customHeight="false" outlineLevel="0" collapsed="false">
      <c r="A1365" s="7"/>
      <c r="B1365" s="7"/>
      <c r="C1365" s="7"/>
      <c r="D1365" s="42"/>
      <c r="E1365" s="38" t="str">
        <f aca="false">IF($A1365="","",ROUND(N(C1365)*N(D1365),2))</f>
        <v/>
      </c>
      <c r="F1365" s="8" t="str">
        <f aca="false">IF($A1365="","",IF(COUNTIF(Invoices!$A$6:$A$505,$A1365)=0,"Invoice not registered",""))</f>
        <v/>
      </c>
      <c r="G1365" s="8" t="str">
        <f aca="false">IF($A1365="","",$A1365&amp;"|"&amp;COUNTIF($A$6:$A1365,$A1365))</f>
        <v/>
      </c>
    </row>
    <row r="1366" customFormat="false" ht="15" hidden="false" customHeight="false" outlineLevel="0" collapsed="false">
      <c r="A1366" s="7"/>
      <c r="B1366" s="7"/>
      <c r="C1366" s="7"/>
      <c r="D1366" s="42"/>
      <c r="E1366" s="38" t="str">
        <f aca="false">IF($A1366="","",ROUND(N(C1366)*N(D1366),2))</f>
        <v/>
      </c>
      <c r="F1366" s="8" t="str">
        <f aca="false">IF($A1366="","",IF(COUNTIF(Invoices!$A$6:$A$505,$A1366)=0,"Invoice not registered",""))</f>
        <v/>
      </c>
      <c r="G1366" s="8" t="str">
        <f aca="false">IF($A1366="","",$A1366&amp;"|"&amp;COUNTIF($A$6:$A1366,$A1366))</f>
        <v/>
      </c>
    </row>
    <row r="1367" customFormat="false" ht="15" hidden="false" customHeight="false" outlineLevel="0" collapsed="false">
      <c r="A1367" s="7"/>
      <c r="B1367" s="7"/>
      <c r="C1367" s="7"/>
      <c r="D1367" s="42"/>
      <c r="E1367" s="38" t="str">
        <f aca="false">IF($A1367="","",ROUND(N(C1367)*N(D1367),2))</f>
        <v/>
      </c>
      <c r="F1367" s="8" t="str">
        <f aca="false">IF($A1367="","",IF(COUNTIF(Invoices!$A$6:$A$505,$A1367)=0,"Invoice not registered",""))</f>
        <v/>
      </c>
      <c r="G1367" s="8" t="str">
        <f aca="false">IF($A1367="","",$A1367&amp;"|"&amp;COUNTIF($A$6:$A1367,$A1367))</f>
        <v/>
      </c>
    </row>
    <row r="1368" customFormat="false" ht="15" hidden="false" customHeight="false" outlineLevel="0" collapsed="false">
      <c r="A1368" s="7"/>
      <c r="B1368" s="7"/>
      <c r="C1368" s="7"/>
      <c r="D1368" s="42"/>
      <c r="E1368" s="38" t="str">
        <f aca="false">IF($A1368="","",ROUND(N(C1368)*N(D1368),2))</f>
        <v/>
      </c>
      <c r="F1368" s="8" t="str">
        <f aca="false">IF($A1368="","",IF(COUNTIF(Invoices!$A$6:$A$505,$A1368)=0,"Invoice not registered",""))</f>
        <v/>
      </c>
      <c r="G1368" s="8" t="str">
        <f aca="false">IF($A1368="","",$A1368&amp;"|"&amp;COUNTIF($A$6:$A1368,$A1368))</f>
        <v/>
      </c>
    </row>
    <row r="1369" customFormat="false" ht="15" hidden="false" customHeight="false" outlineLevel="0" collapsed="false">
      <c r="A1369" s="7"/>
      <c r="B1369" s="7"/>
      <c r="C1369" s="7"/>
      <c r="D1369" s="42"/>
      <c r="E1369" s="38" t="str">
        <f aca="false">IF($A1369="","",ROUND(N(C1369)*N(D1369),2))</f>
        <v/>
      </c>
      <c r="F1369" s="8" t="str">
        <f aca="false">IF($A1369="","",IF(COUNTIF(Invoices!$A$6:$A$505,$A1369)=0,"Invoice not registered",""))</f>
        <v/>
      </c>
      <c r="G1369" s="8" t="str">
        <f aca="false">IF($A1369="","",$A1369&amp;"|"&amp;COUNTIF($A$6:$A1369,$A1369))</f>
        <v/>
      </c>
    </row>
    <row r="1370" customFormat="false" ht="15" hidden="false" customHeight="false" outlineLevel="0" collapsed="false">
      <c r="A1370" s="7"/>
      <c r="B1370" s="7"/>
      <c r="C1370" s="7"/>
      <c r="D1370" s="42"/>
      <c r="E1370" s="38" t="str">
        <f aca="false">IF($A1370="","",ROUND(N(C1370)*N(D1370),2))</f>
        <v/>
      </c>
      <c r="F1370" s="8" t="str">
        <f aca="false">IF($A1370="","",IF(COUNTIF(Invoices!$A$6:$A$505,$A1370)=0,"Invoice not registered",""))</f>
        <v/>
      </c>
      <c r="G1370" s="8" t="str">
        <f aca="false">IF($A1370="","",$A1370&amp;"|"&amp;COUNTIF($A$6:$A1370,$A1370))</f>
        <v/>
      </c>
    </row>
    <row r="1371" customFormat="false" ht="15" hidden="false" customHeight="false" outlineLevel="0" collapsed="false">
      <c r="A1371" s="7"/>
      <c r="B1371" s="7"/>
      <c r="C1371" s="7"/>
      <c r="D1371" s="42"/>
      <c r="E1371" s="38" t="str">
        <f aca="false">IF($A1371="","",ROUND(N(C1371)*N(D1371),2))</f>
        <v/>
      </c>
      <c r="F1371" s="8" t="str">
        <f aca="false">IF($A1371="","",IF(COUNTIF(Invoices!$A$6:$A$505,$A1371)=0,"Invoice not registered",""))</f>
        <v/>
      </c>
      <c r="G1371" s="8" t="str">
        <f aca="false">IF($A1371="","",$A1371&amp;"|"&amp;COUNTIF($A$6:$A1371,$A1371))</f>
        <v/>
      </c>
    </row>
    <row r="1372" customFormat="false" ht="15" hidden="false" customHeight="false" outlineLevel="0" collapsed="false">
      <c r="A1372" s="7"/>
      <c r="B1372" s="7"/>
      <c r="C1372" s="7"/>
      <c r="D1372" s="42"/>
      <c r="E1372" s="38" t="str">
        <f aca="false">IF($A1372="","",ROUND(N(C1372)*N(D1372),2))</f>
        <v/>
      </c>
      <c r="F1372" s="8" t="str">
        <f aca="false">IF($A1372="","",IF(COUNTIF(Invoices!$A$6:$A$505,$A1372)=0,"Invoice not registered",""))</f>
        <v/>
      </c>
      <c r="G1372" s="8" t="str">
        <f aca="false">IF($A1372="","",$A1372&amp;"|"&amp;COUNTIF($A$6:$A1372,$A1372))</f>
        <v/>
      </c>
    </row>
    <row r="1373" customFormat="false" ht="15" hidden="false" customHeight="false" outlineLevel="0" collapsed="false">
      <c r="A1373" s="7"/>
      <c r="B1373" s="7"/>
      <c r="C1373" s="7"/>
      <c r="D1373" s="42"/>
      <c r="E1373" s="38" t="str">
        <f aca="false">IF($A1373="","",ROUND(N(C1373)*N(D1373),2))</f>
        <v/>
      </c>
      <c r="F1373" s="8" t="str">
        <f aca="false">IF($A1373="","",IF(COUNTIF(Invoices!$A$6:$A$505,$A1373)=0,"Invoice not registered",""))</f>
        <v/>
      </c>
      <c r="G1373" s="8" t="str">
        <f aca="false">IF($A1373="","",$A1373&amp;"|"&amp;COUNTIF($A$6:$A1373,$A1373))</f>
        <v/>
      </c>
    </row>
    <row r="1374" customFormat="false" ht="15" hidden="false" customHeight="false" outlineLevel="0" collapsed="false">
      <c r="A1374" s="7"/>
      <c r="B1374" s="7"/>
      <c r="C1374" s="7"/>
      <c r="D1374" s="42"/>
      <c r="E1374" s="38" t="str">
        <f aca="false">IF($A1374="","",ROUND(N(C1374)*N(D1374),2))</f>
        <v/>
      </c>
      <c r="F1374" s="8" t="str">
        <f aca="false">IF($A1374="","",IF(COUNTIF(Invoices!$A$6:$A$505,$A1374)=0,"Invoice not registered",""))</f>
        <v/>
      </c>
      <c r="G1374" s="8" t="str">
        <f aca="false">IF($A1374="","",$A1374&amp;"|"&amp;COUNTIF($A$6:$A1374,$A1374))</f>
        <v/>
      </c>
    </row>
    <row r="1375" customFormat="false" ht="15" hidden="false" customHeight="false" outlineLevel="0" collapsed="false">
      <c r="A1375" s="7"/>
      <c r="B1375" s="7"/>
      <c r="C1375" s="7"/>
      <c r="D1375" s="42"/>
      <c r="E1375" s="38" t="str">
        <f aca="false">IF($A1375="","",ROUND(N(C1375)*N(D1375),2))</f>
        <v/>
      </c>
      <c r="F1375" s="8" t="str">
        <f aca="false">IF($A1375="","",IF(COUNTIF(Invoices!$A$6:$A$505,$A1375)=0,"Invoice not registered",""))</f>
        <v/>
      </c>
      <c r="G1375" s="8" t="str">
        <f aca="false">IF($A1375="","",$A1375&amp;"|"&amp;COUNTIF($A$6:$A1375,$A1375))</f>
        <v/>
      </c>
    </row>
    <row r="1376" customFormat="false" ht="15" hidden="false" customHeight="false" outlineLevel="0" collapsed="false">
      <c r="A1376" s="7"/>
      <c r="B1376" s="7"/>
      <c r="C1376" s="7"/>
      <c r="D1376" s="42"/>
      <c r="E1376" s="38" t="str">
        <f aca="false">IF($A1376="","",ROUND(N(C1376)*N(D1376),2))</f>
        <v/>
      </c>
      <c r="F1376" s="8" t="str">
        <f aca="false">IF($A1376="","",IF(COUNTIF(Invoices!$A$6:$A$505,$A1376)=0,"Invoice not registered",""))</f>
        <v/>
      </c>
      <c r="G1376" s="8" t="str">
        <f aca="false">IF($A1376="","",$A1376&amp;"|"&amp;COUNTIF($A$6:$A1376,$A1376))</f>
        <v/>
      </c>
    </row>
    <row r="1377" customFormat="false" ht="15" hidden="false" customHeight="false" outlineLevel="0" collapsed="false">
      <c r="A1377" s="7"/>
      <c r="B1377" s="7"/>
      <c r="C1377" s="7"/>
      <c r="D1377" s="42"/>
      <c r="E1377" s="38" t="str">
        <f aca="false">IF($A1377="","",ROUND(N(C1377)*N(D1377),2))</f>
        <v/>
      </c>
      <c r="F1377" s="8" t="str">
        <f aca="false">IF($A1377="","",IF(COUNTIF(Invoices!$A$6:$A$505,$A1377)=0,"Invoice not registered",""))</f>
        <v/>
      </c>
      <c r="G1377" s="8" t="str">
        <f aca="false">IF($A1377="","",$A1377&amp;"|"&amp;COUNTIF($A$6:$A1377,$A1377))</f>
        <v/>
      </c>
    </row>
    <row r="1378" customFormat="false" ht="15" hidden="false" customHeight="false" outlineLevel="0" collapsed="false">
      <c r="A1378" s="7"/>
      <c r="B1378" s="7"/>
      <c r="C1378" s="7"/>
      <c r="D1378" s="42"/>
      <c r="E1378" s="38" t="str">
        <f aca="false">IF($A1378="","",ROUND(N(C1378)*N(D1378),2))</f>
        <v/>
      </c>
      <c r="F1378" s="8" t="str">
        <f aca="false">IF($A1378="","",IF(COUNTIF(Invoices!$A$6:$A$505,$A1378)=0,"Invoice not registered",""))</f>
        <v/>
      </c>
      <c r="G1378" s="8" t="str">
        <f aca="false">IF($A1378="","",$A1378&amp;"|"&amp;COUNTIF($A$6:$A1378,$A1378))</f>
        <v/>
      </c>
    </row>
    <row r="1379" customFormat="false" ht="15" hidden="false" customHeight="false" outlineLevel="0" collapsed="false">
      <c r="A1379" s="7"/>
      <c r="B1379" s="7"/>
      <c r="C1379" s="7"/>
      <c r="D1379" s="42"/>
      <c r="E1379" s="38" t="str">
        <f aca="false">IF($A1379="","",ROUND(N(C1379)*N(D1379),2))</f>
        <v/>
      </c>
      <c r="F1379" s="8" t="str">
        <f aca="false">IF($A1379="","",IF(COUNTIF(Invoices!$A$6:$A$505,$A1379)=0,"Invoice not registered",""))</f>
        <v/>
      </c>
      <c r="G1379" s="8" t="str">
        <f aca="false">IF($A1379="","",$A1379&amp;"|"&amp;COUNTIF($A$6:$A1379,$A1379))</f>
        <v/>
      </c>
    </row>
    <row r="1380" customFormat="false" ht="15" hidden="false" customHeight="false" outlineLevel="0" collapsed="false">
      <c r="A1380" s="7"/>
      <c r="B1380" s="7"/>
      <c r="C1380" s="7"/>
      <c r="D1380" s="42"/>
      <c r="E1380" s="38" t="str">
        <f aca="false">IF($A1380="","",ROUND(N(C1380)*N(D1380),2))</f>
        <v/>
      </c>
      <c r="F1380" s="8" t="str">
        <f aca="false">IF($A1380="","",IF(COUNTIF(Invoices!$A$6:$A$505,$A1380)=0,"Invoice not registered",""))</f>
        <v/>
      </c>
      <c r="G1380" s="8" t="str">
        <f aca="false">IF($A1380="","",$A1380&amp;"|"&amp;COUNTIF($A$6:$A1380,$A1380))</f>
        <v/>
      </c>
    </row>
    <row r="1381" customFormat="false" ht="15" hidden="false" customHeight="false" outlineLevel="0" collapsed="false">
      <c r="A1381" s="7"/>
      <c r="B1381" s="7"/>
      <c r="C1381" s="7"/>
      <c r="D1381" s="42"/>
      <c r="E1381" s="38" t="str">
        <f aca="false">IF($A1381="","",ROUND(N(C1381)*N(D1381),2))</f>
        <v/>
      </c>
      <c r="F1381" s="8" t="str">
        <f aca="false">IF($A1381="","",IF(COUNTIF(Invoices!$A$6:$A$505,$A1381)=0,"Invoice not registered",""))</f>
        <v/>
      </c>
      <c r="G1381" s="8" t="str">
        <f aca="false">IF($A1381="","",$A1381&amp;"|"&amp;COUNTIF($A$6:$A1381,$A1381))</f>
        <v/>
      </c>
    </row>
    <row r="1382" customFormat="false" ht="15" hidden="false" customHeight="false" outlineLevel="0" collapsed="false">
      <c r="A1382" s="7"/>
      <c r="B1382" s="7"/>
      <c r="C1382" s="7"/>
      <c r="D1382" s="42"/>
      <c r="E1382" s="38" t="str">
        <f aca="false">IF($A1382="","",ROUND(N(C1382)*N(D1382),2))</f>
        <v/>
      </c>
      <c r="F1382" s="8" t="str">
        <f aca="false">IF($A1382="","",IF(COUNTIF(Invoices!$A$6:$A$505,$A1382)=0,"Invoice not registered",""))</f>
        <v/>
      </c>
      <c r="G1382" s="8" t="str">
        <f aca="false">IF($A1382="","",$A1382&amp;"|"&amp;COUNTIF($A$6:$A1382,$A1382))</f>
        <v/>
      </c>
    </row>
    <row r="1383" customFormat="false" ht="15" hidden="false" customHeight="false" outlineLevel="0" collapsed="false">
      <c r="A1383" s="7"/>
      <c r="B1383" s="7"/>
      <c r="C1383" s="7"/>
      <c r="D1383" s="42"/>
      <c r="E1383" s="38" t="str">
        <f aca="false">IF($A1383="","",ROUND(N(C1383)*N(D1383),2))</f>
        <v/>
      </c>
      <c r="F1383" s="8" t="str">
        <f aca="false">IF($A1383="","",IF(COUNTIF(Invoices!$A$6:$A$505,$A1383)=0,"Invoice not registered",""))</f>
        <v/>
      </c>
      <c r="G1383" s="8" t="str">
        <f aca="false">IF($A1383="","",$A1383&amp;"|"&amp;COUNTIF($A$6:$A1383,$A1383))</f>
        <v/>
      </c>
    </row>
    <row r="1384" customFormat="false" ht="15" hidden="false" customHeight="false" outlineLevel="0" collapsed="false">
      <c r="A1384" s="7"/>
      <c r="B1384" s="7"/>
      <c r="C1384" s="7"/>
      <c r="D1384" s="42"/>
      <c r="E1384" s="38" t="str">
        <f aca="false">IF($A1384="","",ROUND(N(C1384)*N(D1384),2))</f>
        <v/>
      </c>
      <c r="F1384" s="8" t="str">
        <f aca="false">IF($A1384="","",IF(COUNTIF(Invoices!$A$6:$A$505,$A1384)=0,"Invoice not registered",""))</f>
        <v/>
      </c>
      <c r="G1384" s="8" t="str">
        <f aca="false">IF($A1384="","",$A1384&amp;"|"&amp;COUNTIF($A$6:$A1384,$A1384))</f>
        <v/>
      </c>
    </row>
    <row r="1385" customFormat="false" ht="15" hidden="false" customHeight="false" outlineLevel="0" collapsed="false">
      <c r="A1385" s="7"/>
      <c r="B1385" s="7"/>
      <c r="C1385" s="7"/>
      <c r="D1385" s="42"/>
      <c r="E1385" s="38" t="str">
        <f aca="false">IF($A1385="","",ROUND(N(C1385)*N(D1385),2))</f>
        <v/>
      </c>
      <c r="F1385" s="8" t="str">
        <f aca="false">IF($A1385="","",IF(COUNTIF(Invoices!$A$6:$A$505,$A1385)=0,"Invoice not registered",""))</f>
        <v/>
      </c>
      <c r="G1385" s="8" t="str">
        <f aca="false">IF($A1385="","",$A1385&amp;"|"&amp;COUNTIF($A$6:$A1385,$A1385))</f>
        <v/>
      </c>
    </row>
    <row r="1386" customFormat="false" ht="15" hidden="false" customHeight="false" outlineLevel="0" collapsed="false">
      <c r="A1386" s="7"/>
      <c r="B1386" s="7"/>
      <c r="C1386" s="7"/>
      <c r="D1386" s="42"/>
      <c r="E1386" s="38" t="str">
        <f aca="false">IF($A1386="","",ROUND(N(C1386)*N(D1386),2))</f>
        <v/>
      </c>
      <c r="F1386" s="8" t="str">
        <f aca="false">IF($A1386="","",IF(COUNTIF(Invoices!$A$6:$A$505,$A1386)=0,"Invoice not registered",""))</f>
        <v/>
      </c>
      <c r="G1386" s="8" t="str">
        <f aca="false">IF($A1386="","",$A1386&amp;"|"&amp;COUNTIF($A$6:$A1386,$A1386))</f>
        <v/>
      </c>
    </row>
    <row r="1387" customFormat="false" ht="15" hidden="false" customHeight="false" outlineLevel="0" collapsed="false">
      <c r="A1387" s="7"/>
      <c r="B1387" s="7"/>
      <c r="C1387" s="7"/>
      <c r="D1387" s="42"/>
      <c r="E1387" s="38" t="str">
        <f aca="false">IF($A1387="","",ROUND(N(C1387)*N(D1387),2))</f>
        <v/>
      </c>
      <c r="F1387" s="8" t="str">
        <f aca="false">IF($A1387="","",IF(COUNTIF(Invoices!$A$6:$A$505,$A1387)=0,"Invoice not registered",""))</f>
        <v/>
      </c>
      <c r="G1387" s="8" t="str">
        <f aca="false">IF($A1387="","",$A1387&amp;"|"&amp;COUNTIF($A$6:$A1387,$A1387))</f>
        <v/>
      </c>
    </row>
    <row r="1388" customFormat="false" ht="15" hidden="false" customHeight="false" outlineLevel="0" collapsed="false">
      <c r="A1388" s="7"/>
      <c r="B1388" s="7"/>
      <c r="C1388" s="7"/>
      <c r="D1388" s="42"/>
      <c r="E1388" s="38" t="str">
        <f aca="false">IF($A1388="","",ROUND(N(C1388)*N(D1388),2))</f>
        <v/>
      </c>
      <c r="F1388" s="8" t="str">
        <f aca="false">IF($A1388="","",IF(COUNTIF(Invoices!$A$6:$A$505,$A1388)=0,"Invoice not registered",""))</f>
        <v/>
      </c>
      <c r="G1388" s="8" t="str">
        <f aca="false">IF($A1388="","",$A1388&amp;"|"&amp;COUNTIF($A$6:$A1388,$A1388))</f>
        <v/>
      </c>
    </row>
    <row r="1389" customFormat="false" ht="15" hidden="false" customHeight="false" outlineLevel="0" collapsed="false">
      <c r="A1389" s="7"/>
      <c r="B1389" s="7"/>
      <c r="C1389" s="7"/>
      <c r="D1389" s="42"/>
      <c r="E1389" s="38" t="str">
        <f aca="false">IF($A1389="","",ROUND(N(C1389)*N(D1389),2))</f>
        <v/>
      </c>
      <c r="F1389" s="8" t="str">
        <f aca="false">IF($A1389="","",IF(COUNTIF(Invoices!$A$6:$A$505,$A1389)=0,"Invoice not registered",""))</f>
        <v/>
      </c>
      <c r="G1389" s="8" t="str">
        <f aca="false">IF($A1389="","",$A1389&amp;"|"&amp;COUNTIF($A$6:$A1389,$A1389))</f>
        <v/>
      </c>
    </row>
    <row r="1390" customFormat="false" ht="15" hidden="false" customHeight="false" outlineLevel="0" collapsed="false">
      <c r="A1390" s="7"/>
      <c r="B1390" s="7"/>
      <c r="C1390" s="7"/>
      <c r="D1390" s="42"/>
      <c r="E1390" s="38" t="str">
        <f aca="false">IF($A1390="","",ROUND(N(C1390)*N(D1390),2))</f>
        <v/>
      </c>
      <c r="F1390" s="8" t="str">
        <f aca="false">IF($A1390="","",IF(COUNTIF(Invoices!$A$6:$A$505,$A1390)=0,"Invoice not registered",""))</f>
        <v/>
      </c>
      <c r="G1390" s="8" t="str">
        <f aca="false">IF($A1390="","",$A1390&amp;"|"&amp;COUNTIF($A$6:$A1390,$A1390))</f>
        <v/>
      </c>
    </row>
    <row r="1391" customFormat="false" ht="15" hidden="false" customHeight="false" outlineLevel="0" collapsed="false">
      <c r="A1391" s="7"/>
      <c r="B1391" s="7"/>
      <c r="C1391" s="7"/>
      <c r="D1391" s="42"/>
      <c r="E1391" s="38" t="str">
        <f aca="false">IF($A1391="","",ROUND(N(C1391)*N(D1391),2))</f>
        <v/>
      </c>
      <c r="F1391" s="8" t="str">
        <f aca="false">IF($A1391="","",IF(COUNTIF(Invoices!$A$6:$A$505,$A1391)=0,"Invoice not registered",""))</f>
        <v/>
      </c>
      <c r="G1391" s="8" t="str">
        <f aca="false">IF($A1391="","",$A1391&amp;"|"&amp;COUNTIF($A$6:$A1391,$A1391))</f>
        <v/>
      </c>
    </row>
    <row r="1392" customFormat="false" ht="15" hidden="false" customHeight="false" outlineLevel="0" collapsed="false">
      <c r="A1392" s="7"/>
      <c r="B1392" s="7"/>
      <c r="C1392" s="7"/>
      <c r="D1392" s="42"/>
      <c r="E1392" s="38" t="str">
        <f aca="false">IF($A1392="","",ROUND(N(C1392)*N(D1392),2))</f>
        <v/>
      </c>
      <c r="F1392" s="8" t="str">
        <f aca="false">IF($A1392="","",IF(COUNTIF(Invoices!$A$6:$A$505,$A1392)=0,"Invoice not registered",""))</f>
        <v/>
      </c>
      <c r="G1392" s="8" t="str">
        <f aca="false">IF($A1392="","",$A1392&amp;"|"&amp;COUNTIF($A$6:$A1392,$A1392))</f>
        <v/>
      </c>
    </row>
    <row r="1393" customFormat="false" ht="15" hidden="false" customHeight="false" outlineLevel="0" collapsed="false">
      <c r="A1393" s="7"/>
      <c r="B1393" s="7"/>
      <c r="C1393" s="7"/>
      <c r="D1393" s="42"/>
      <c r="E1393" s="38" t="str">
        <f aca="false">IF($A1393="","",ROUND(N(C1393)*N(D1393),2))</f>
        <v/>
      </c>
      <c r="F1393" s="8" t="str">
        <f aca="false">IF($A1393="","",IF(COUNTIF(Invoices!$A$6:$A$505,$A1393)=0,"Invoice not registered",""))</f>
        <v/>
      </c>
      <c r="G1393" s="8" t="str">
        <f aca="false">IF($A1393="","",$A1393&amp;"|"&amp;COUNTIF($A$6:$A1393,$A1393))</f>
        <v/>
      </c>
    </row>
    <row r="1394" customFormat="false" ht="15" hidden="false" customHeight="false" outlineLevel="0" collapsed="false">
      <c r="A1394" s="7"/>
      <c r="B1394" s="7"/>
      <c r="C1394" s="7"/>
      <c r="D1394" s="42"/>
      <c r="E1394" s="38" t="str">
        <f aca="false">IF($A1394="","",ROUND(N(C1394)*N(D1394),2))</f>
        <v/>
      </c>
      <c r="F1394" s="8" t="str">
        <f aca="false">IF($A1394="","",IF(COUNTIF(Invoices!$A$6:$A$505,$A1394)=0,"Invoice not registered",""))</f>
        <v/>
      </c>
      <c r="G1394" s="8" t="str">
        <f aca="false">IF($A1394="","",$A1394&amp;"|"&amp;COUNTIF($A$6:$A1394,$A1394))</f>
        <v/>
      </c>
    </row>
    <row r="1395" customFormat="false" ht="15" hidden="false" customHeight="false" outlineLevel="0" collapsed="false">
      <c r="A1395" s="7"/>
      <c r="B1395" s="7"/>
      <c r="C1395" s="7"/>
      <c r="D1395" s="42"/>
      <c r="E1395" s="38" t="str">
        <f aca="false">IF($A1395="","",ROUND(N(C1395)*N(D1395),2))</f>
        <v/>
      </c>
      <c r="F1395" s="8" t="str">
        <f aca="false">IF($A1395="","",IF(COUNTIF(Invoices!$A$6:$A$505,$A1395)=0,"Invoice not registered",""))</f>
        <v/>
      </c>
      <c r="G1395" s="8" t="str">
        <f aca="false">IF($A1395="","",$A1395&amp;"|"&amp;COUNTIF($A$6:$A1395,$A1395))</f>
        <v/>
      </c>
    </row>
    <row r="1396" customFormat="false" ht="15" hidden="false" customHeight="false" outlineLevel="0" collapsed="false">
      <c r="A1396" s="7"/>
      <c r="B1396" s="7"/>
      <c r="C1396" s="7"/>
      <c r="D1396" s="42"/>
      <c r="E1396" s="38" t="str">
        <f aca="false">IF($A1396="","",ROUND(N(C1396)*N(D1396),2))</f>
        <v/>
      </c>
      <c r="F1396" s="8" t="str">
        <f aca="false">IF($A1396="","",IF(COUNTIF(Invoices!$A$6:$A$505,$A1396)=0,"Invoice not registered",""))</f>
        <v/>
      </c>
      <c r="G1396" s="8" t="str">
        <f aca="false">IF($A1396="","",$A1396&amp;"|"&amp;COUNTIF($A$6:$A1396,$A1396))</f>
        <v/>
      </c>
    </row>
    <row r="1397" customFormat="false" ht="15" hidden="false" customHeight="false" outlineLevel="0" collapsed="false">
      <c r="A1397" s="7"/>
      <c r="B1397" s="7"/>
      <c r="C1397" s="7"/>
      <c r="D1397" s="42"/>
      <c r="E1397" s="38" t="str">
        <f aca="false">IF($A1397="","",ROUND(N(C1397)*N(D1397),2))</f>
        <v/>
      </c>
      <c r="F1397" s="8" t="str">
        <f aca="false">IF($A1397="","",IF(COUNTIF(Invoices!$A$6:$A$505,$A1397)=0,"Invoice not registered",""))</f>
        <v/>
      </c>
      <c r="G1397" s="8" t="str">
        <f aca="false">IF($A1397="","",$A1397&amp;"|"&amp;COUNTIF($A$6:$A1397,$A1397))</f>
        <v/>
      </c>
    </row>
    <row r="1398" customFormat="false" ht="15" hidden="false" customHeight="false" outlineLevel="0" collapsed="false">
      <c r="A1398" s="7"/>
      <c r="B1398" s="7"/>
      <c r="C1398" s="7"/>
      <c r="D1398" s="42"/>
      <c r="E1398" s="38" t="str">
        <f aca="false">IF($A1398="","",ROUND(N(C1398)*N(D1398),2))</f>
        <v/>
      </c>
      <c r="F1398" s="8" t="str">
        <f aca="false">IF($A1398="","",IF(COUNTIF(Invoices!$A$6:$A$505,$A1398)=0,"Invoice not registered",""))</f>
        <v/>
      </c>
      <c r="G1398" s="8" t="str">
        <f aca="false">IF($A1398="","",$A1398&amp;"|"&amp;COUNTIF($A$6:$A1398,$A1398))</f>
        <v/>
      </c>
    </row>
    <row r="1399" customFormat="false" ht="15" hidden="false" customHeight="false" outlineLevel="0" collapsed="false">
      <c r="A1399" s="7"/>
      <c r="B1399" s="7"/>
      <c r="C1399" s="7"/>
      <c r="D1399" s="42"/>
      <c r="E1399" s="38" t="str">
        <f aca="false">IF($A1399="","",ROUND(N(C1399)*N(D1399),2))</f>
        <v/>
      </c>
      <c r="F1399" s="8" t="str">
        <f aca="false">IF($A1399="","",IF(COUNTIF(Invoices!$A$6:$A$505,$A1399)=0,"Invoice not registered",""))</f>
        <v/>
      </c>
      <c r="G1399" s="8" t="str">
        <f aca="false">IF($A1399="","",$A1399&amp;"|"&amp;COUNTIF($A$6:$A1399,$A1399))</f>
        <v/>
      </c>
    </row>
    <row r="1400" customFormat="false" ht="15" hidden="false" customHeight="false" outlineLevel="0" collapsed="false">
      <c r="A1400" s="7"/>
      <c r="B1400" s="7"/>
      <c r="C1400" s="7"/>
      <c r="D1400" s="42"/>
      <c r="E1400" s="38" t="str">
        <f aca="false">IF($A1400="","",ROUND(N(C1400)*N(D1400),2))</f>
        <v/>
      </c>
      <c r="F1400" s="8" t="str">
        <f aca="false">IF($A1400="","",IF(COUNTIF(Invoices!$A$6:$A$505,$A1400)=0,"Invoice not registered",""))</f>
        <v/>
      </c>
      <c r="G1400" s="8" t="str">
        <f aca="false">IF($A1400="","",$A1400&amp;"|"&amp;COUNTIF($A$6:$A1400,$A1400))</f>
        <v/>
      </c>
    </row>
    <row r="1401" customFormat="false" ht="15" hidden="false" customHeight="false" outlineLevel="0" collapsed="false">
      <c r="A1401" s="7"/>
      <c r="B1401" s="7"/>
      <c r="C1401" s="7"/>
      <c r="D1401" s="42"/>
      <c r="E1401" s="38" t="str">
        <f aca="false">IF($A1401="","",ROUND(N(C1401)*N(D1401),2))</f>
        <v/>
      </c>
      <c r="F1401" s="8" t="str">
        <f aca="false">IF($A1401="","",IF(COUNTIF(Invoices!$A$6:$A$505,$A1401)=0,"Invoice not registered",""))</f>
        <v/>
      </c>
      <c r="G1401" s="8" t="str">
        <f aca="false">IF($A1401="","",$A1401&amp;"|"&amp;COUNTIF($A$6:$A1401,$A1401))</f>
        <v/>
      </c>
    </row>
    <row r="1402" customFormat="false" ht="15" hidden="false" customHeight="false" outlineLevel="0" collapsed="false">
      <c r="A1402" s="7"/>
      <c r="B1402" s="7"/>
      <c r="C1402" s="7"/>
      <c r="D1402" s="42"/>
      <c r="E1402" s="38" t="str">
        <f aca="false">IF($A1402="","",ROUND(N(C1402)*N(D1402),2))</f>
        <v/>
      </c>
      <c r="F1402" s="8" t="str">
        <f aca="false">IF($A1402="","",IF(COUNTIF(Invoices!$A$6:$A$505,$A1402)=0,"Invoice not registered",""))</f>
        <v/>
      </c>
      <c r="G1402" s="8" t="str">
        <f aca="false">IF($A1402="","",$A1402&amp;"|"&amp;COUNTIF($A$6:$A1402,$A1402))</f>
        <v/>
      </c>
    </row>
    <row r="1403" customFormat="false" ht="15" hidden="false" customHeight="false" outlineLevel="0" collapsed="false">
      <c r="A1403" s="7"/>
      <c r="B1403" s="7"/>
      <c r="C1403" s="7"/>
      <c r="D1403" s="42"/>
      <c r="E1403" s="38" t="str">
        <f aca="false">IF($A1403="","",ROUND(N(C1403)*N(D1403),2))</f>
        <v/>
      </c>
      <c r="F1403" s="8" t="str">
        <f aca="false">IF($A1403="","",IF(COUNTIF(Invoices!$A$6:$A$505,$A1403)=0,"Invoice not registered",""))</f>
        <v/>
      </c>
      <c r="G1403" s="8" t="str">
        <f aca="false">IF($A1403="","",$A1403&amp;"|"&amp;COUNTIF($A$6:$A1403,$A1403))</f>
        <v/>
      </c>
    </row>
    <row r="1404" customFormat="false" ht="15" hidden="false" customHeight="false" outlineLevel="0" collapsed="false">
      <c r="A1404" s="7"/>
      <c r="B1404" s="7"/>
      <c r="C1404" s="7"/>
      <c r="D1404" s="42"/>
      <c r="E1404" s="38" t="str">
        <f aca="false">IF($A1404="","",ROUND(N(C1404)*N(D1404),2))</f>
        <v/>
      </c>
      <c r="F1404" s="8" t="str">
        <f aca="false">IF($A1404="","",IF(COUNTIF(Invoices!$A$6:$A$505,$A1404)=0,"Invoice not registered",""))</f>
        <v/>
      </c>
      <c r="G1404" s="8" t="str">
        <f aca="false">IF($A1404="","",$A1404&amp;"|"&amp;COUNTIF($A$6:$A1404,$A1404))</f>
        <v/>
      </c>
    </row>
    <row r="1405" customFormat="false" ht="15" hidden="false" customHeight="false" outlineLevel="0" collapsed="false">
      <c r="A1405" s="7"/>
      <c r="B1405" s="7"/>
      <c r="C1405" s="7"/>
      <c r="D1405" s="42"/>
      <c r="E1405" s="38" t="str">
        <f aca="false">IF($A1405="","",ROUND(N(C1405)*N(D1405),2))</f>
        <v/>
      </c>
      <c r="F1405" s="8" t="str">
        <f aca="false">IF($A1405="","",IF(COUNTIF(Invoices!$A$6:$A$505,$A1405)=0,"Invoice not registered",""))</f>
        <v/>
      </c>
      <c r="G1405" s="8" t="str">
        <f aca="false">IF($A1405="","",$A1405&amp;"|"&amp;COUNTIF($A$6:$A1405,$A1405))</f>
        <v/>
      </c>
    </row>
    <row r="1406" customFormat="false" ht="15" hidden="false" customHeight="false" outlineLevel="0" collapsed="false">
      <c r="A1406" s="7"/>
      <c r="B1406" s="7"/>
      <c r="C1406" s="7"/>
      <c r="D1406" s="42"/>
      <c r="E1406" s="38" t="str">
        <f aca="false">IF($A1406="","",ROUND(N(C1406)*N(D1406),2))</f>
        <v/>
      </c>
      <c r="F1406" s="8" t="str">
        <f aca="false">IF($A1406="","",IF(COUNTIF(Invoices!$A$6:$A$505,$A1406)=0,"Invoice not registered",""))</f>
        <v/>
      </c>
      <c r="G1406" s="8" t="str">
        <f aca="false">IF($A1406="","",$A1406&amp;"|"&amp;COUNTIF($A$6:$A1406,$A1406))</f>
        <v/>
      </c>
    </row>
    <row r="1407" customFormat="false" ht="15" hidden="false" customHeight="false" outlineLevel="0" collapsed="false">
      <c r="A1407" s="7"/>
      <c r="B1407" s="7"/>
      <c r="C1407" s="7"/>
      <c r="D1407" s="42"/>
      <c r="E1407" s="38" t="str">
        <f aca="false">IF($A1407="","",ROUND(N(C1407)*N(D1407),2))</f>
        <v/>
      </c>
      <c r="F1407" s="8" t="str">
        <f aca="false">IF($A1407="","",IF(COUNTIF(Invoices!$A$6:$A$505,$A1407)=0,"Invoice not registered",""))</f>
        <v/>
      </c>
      <c r="G1407" s="8" t="str">
        <f aca="false">IF($A1407="","",$A1407&amp;"|"&amp;COUNTIF($A$6:$A1407,$A1407))</f>
        <v/>
      </c>
    </row>
    <row r="1408" customFormat="false" ht="15" hidden="false" customHeight="false" outlineLevel="0" collapsed="false">
      <c r="A1408" s="7"/>
      <c r="B1408" s="7"/>
      <c r="C1408" s="7"/>
      <c r="D1408" s="42"/>
      <c r="E1408" s="38" t="str">
        <f aca="false">IF($A1408="","",ROUND(N(C1408)*N(D1408),2))</f>
        <v/>
      </c>
      <c r="F1408" s="8" t="str">
        <f aca="false">IF($A1408="","",IF(COUNTIF(Invoices!$A$6:$A$505,$A1408)=0,"Invoice not registered",""))</f>
        <v/>
      </c>
      <c r="G1408" s="8" t="str">
        <f aca="false">IF($A1408="","",$A1408&amp;"|"&amp;COUNTIF($A$6:$A1408,$A1408))</f>
        <v/>
      </c>
    </row>
    <row r="1409" customFormat="false" ht="15" hidden="false" customHeight="false" outlineLevel="0" collapsed="false">
      <c r="A1409" s="7"/>
      <c r="B1409" s="7"/>
      <c r="C1409" s="7"/>
      <c r="D1409" s="42"/>
      <c r="E1409" s="38" t="str">
        <f aca="false">IF($A1409="","",ROUND(N(C1409)*N(D1409),2))</f>
        <v/>
      </c>
      <c r="F1409" s="8" t="str">
        <f aca="false">IF($A1409="","",IF(COUNTIF(Invoices!$A$6:$A$505,$A1409)=0,"Invoice not registered",""))</f>
        <v/>
      </c>
      <c r="G1409" s="8" t="str">
        <f aca="false">IF($A1409="","",$A1409&amp;"|"&amp;COUNTIF($A$6:$A1409,$A1409))</f>
        <v/>
      </c>
    </row>
    <row r="1410" customFormat="false" ht="15" hidden="false" customHeight="false" outlineLevel="0" collapsed="false">
      <c r="A1410" s="7"/>
      <c r="B1410" s="7"/>
      <c r="C1410" s="7"/>
      <c r="D1410" s="42"/>
      <c r="E1410" s="38" t="str">
        <f aca="false">IF($A1410="","",ROUND(N(C1410)*N(D1410),2))</f>
        <v/>
      </c>
      <c r="F1410" s="8" t="str">
        <f aca="false">IF($A1410="","",IF(COUNTIF(Invoices!$A$6:$A$505,$A1410)=0,"Invoice not registered",""))</f>
        <v/>
      </c>
      <c r="G1410" s="8" t="str">
        <f aca="false">IF($A1410="","",$A1410&amp;"|"&amp;COUNTIF($A$6:$A1410,$A1410))</f>
        <v/>
      </c>
    </row>
    <row r="1411" customFormat="false" ht="15" hidden="false" customHeight="false" outlineLevel="0" collapsed="false">
      <c r="A1411" s="7"/>
      <c r="B1411" s="7"/>
      <c r="C1411" s="7"/>
      <c r="D1411" s="42"/>
      <c r="E1411" s="38" t="str">
        <f aca="false">IF($A1411="","",ROUND(N(C1411)*N(D1411),2))</f>
        <v/>
      </c>
      <c r="F1411" s="8" t="str">
        <f aca="false">IF($A1411="","",IF(COUNTIF(Invoices!$A$6:$A$505,$A1411)=0,"Invoice not registered",""))</f>
        <v/>
      </c>
      <c r="G1411" s="8" t="str">
        <f aca="false">IF($A1411="","",$A1411&amp;"|"&amp;COUNTIF($A$6:$A1411,$A1411))</f>
        <v/>
      </c>
    </row>
    <row r="1412" customFormat="false" ht="15" hidden="false" customHeight="false" outlineLevel="0" collapsed="false">
      <c r="A1412" s="7"/>
      <c r="B1412" s="7"/>
      <c r="C1412" s="7"/>
      <c r="D1412" s="42"/>
      <c r="E1412" s="38" t="str">
        <f aca="false">IF($A1412="","",ROUND(N(C1412)*N(D1412),2))</f>
        <v/>
      </c>
      <c r="F1412" s="8" t="str">
        <f aca="false">IF($A1412="","",IF(COUNTIF(Invoices!$A$6:$A$505,$A1412)=0,"Invoice not registered",""))</f>
        <v/>
      </c>
      <c r="G1412" s="8" t="str">
        <f aca="false">IF($A1412="","",$A1412&amp;"|"&amp;COUNTIF($A$6:$A1412,$A1412))</f>
        <v/>
      </c>
    </row>
    <row r="1413" customFormat="false" ht="15" hidden="false" customHeight="false" outlineLevel="0" collapsed="false">
      <c r="A1413" s="7"/>
      <c r="B1413" s="7"/>
      <c r="C1413" s="7"/>
      <c r="D1413" s="42"/>
      <c r="E1413" s="38" t="str">
        <f aca="false">IF($A1413="","",ROUND(N(C1413)*N(D1413),2))</f>
        <v/>
      </c>
      <c r="F1413" s="8" t="str">
        <f aca="false">IF($A1413="","",IF(COUNTIF(Invoices!$A$6:$A$505,$A1413)=0,"Invoice not registered",""))</f>
        <v/>
      </c>
      <c r="G1413" s="8" t="str">
        <f aca="false">IF($A1413="","",$A1413&amp;"|"&amp;COUNTIF($A$6:$A1413,$A1413))</f>
        <v/>
      </c>
    </row>
    <row r="1414" customFormat="false" ht="15" hidden="false" customHeight="false" outlineLevel="0" collapsed="false">
      <c r="A1414" s="7"/>
      <c r="B1414" s="7"/>
      <c r="C1414" s="7"/>
      <c r="D1414" s="42"/>
      <c r="E1414" s="38" t="str">
        <f aca="false">IF($A1414="","",ROUND(N(C1414)*N(D1414),2))</f>
        <v/>
      </c>
      <c r="F1414" s="8" t="str">
        <f aca="false">IF($A1414="","",IF(COUNTIF(Invoices!$A$6:$A$505,$A1414)=0,"Invoice not registered",""))</f>
        <v/>
      </c>
      <c r="G1414" s="8" t="str">
        <f aca="false">IF($A1414="","",$A1414&amp;"|"&amp;COUNTIF($A$6:$A1414,$A1414))</f>
        <v/>
      </c>
    </row>
    <row r="1415" customFormat="false" ht="15" hidden="false" customHeight="false" outlineLevel="0" collapsed="false">
      <c r="A1415" s="7"/>
      <c r="B1415" s="7"/>
      <c r="C1415" s="7"/>
      <c r="D1415" s="42"/>
      <c r="E1415" s="38" t="str">
        <f aca="false">IF($A1415="","",ROUND(N(C1415)*N(D1415),2))</f>
        <v/>
      </c>
      <c r="F1415" s="8" t="str">
        <f aca="false">IF($A1415="","",IF(COUNTIF(Invoices!$A$6:$A$505,$A1415)=0,"Invoice not registered",""))</f>
        <v/>
      </c>
      <c r="G1415" s="8" t="str">
        <f aca="false">IF($A1415="","",$A1415&amp;"|"&amp;COUNTIF($A$6:$A1415,$A1415))</f>
        <v/>
      </c>
    </row>
    <row r="1416" customFormat="false" ht="15" hidden="false" customHeight="false" outlineLevel="0" collapsed="false">
      <c r="A1416" s="7"/>
      <c r="B1416" s="7"/>
      <c r="C1416" s="7"/>
      <c r="D1416" s="42"/>
      <c r="E1416" s="38" t="str">
        <f aca="false">IF($A1416="","",ROUND(N(C1416)*N(D1416),2))</f>
        <v/>
      </c>
      <c r="F1416" s="8" t="str">
        <f aca="false">IF($A1416="","",IF(COUNTIF(Invoices!$A$6:$A$505,$A1416)=0,"Invoice not registered",""))</f>
        <v/>
      </c>
      <c r="G1416" s="8" t="str">
        <f aca="false">IF($A1416="","",$A1416&amp;"|"&amp;COUNTIF($A$6:$A1416,$A1416))</f>
        <v/>
      </c>
    </row>
    <row r="1417" customFormat="false" ht="15" hidden="false" customHeight="false" outlineLevel="0" collapsed="false">
      <c r="A1417" s="7"/>
      <c r="B1417" s="7"/>
      <c r="C1417" s="7"/>
      <c r="D1417" s="42"/>
      <c r="E1417" s="38" t="str">
        <f aca="false">IF($A1417="","",ROUND(N(C1417)*N(D1417),2))</f>
        <v/>
      </c>
      <c r="F1417" s="8" t="str">
        <f aca="false">IF($A1417="","",IF(COUNTIF(Invoices!$A$6:$A$505,$A1417)=0,"Invoice not registered",""))</f>
        <v/>
      </c>
      <c r="G1417" s="8" t="str">
        <f aca="false">IF($A1417="","",$A1417&amp;"|"&amp;COUNTIF($A$6:$A1417,$A1417))</f>
        <v/>
      </c>
    </row>
    <row r="1418" customFormat="false" ht="15" hidden="false" customHeight="false" outlineLevel="0" collapsed="false">
      <c r="A1418" s="7"/>
      <c r="B1418" s="7"/>
      <c r="C1418" s="7"/>
      <c r="D1418" s="42"/>
      <c r="E1418" s="38" t="str">
        <f aca="false">IF($A1418="","",ROUND(N(C1418)*N(D1418),2))</f>
        <v/>
      </c>
      <c r="F1418" s="8" t="str">
        <f aca="false">IF($A1418="","",IF(COUNTIF(Invoices!$A$6:$A$505,$A1418)=0,"Invoice not registered",""))</f>
        <v/>
      </c>
      <c r="G1418" s="8" t="str">
        <f aca="false">IF($A1418="","",$A1418&amp;"|"&amp;COUNTIF($A$6:$A1418,$A1418))</f>
        <v/>
      </c>
    </row>
    <row r="1419" customFormat="false" ht="15" hidden="false" customHeight="false" outlineLevel="0" collapsed="false">
      <c r="A1419" s="7"/>
      <c r="B1419" s="7"/>
      <c r="C1419" s="7"/>
      <c r="D1419" s="42"/>
      <c r="E1419" s="38" t="str">
        <f aca="false">IF($A1419="","",ROUND(N(C1419)*N(D1419),2))</f>
        <v/>
      </c>
      <c r="F1419" s="8" t="str">
        <f aca="false">IF($A1419="","",IF(COUNTIF(Invoices!$A$6:$A$505,$A1419)=0,"Invoice not registered",""))</f>
        <v/>
      </c>
      <c r="G1419" s="8" t="str">
        <f aca="false">IF($A1419="","",$A1419&amp;"|"&amp;COUNTIF($A$6:$A1419,$A1419))</f>
        <v/>
      </c>
    </row>
    <row r="1420" customFormat="false" ht="15" hidden="false" customHeight="false" outlineLevel="0" collapsed="false">
      <c r="A1420" s="7"/>
      <c r="B1420" s="7"/>
      <c r="C1420" s="7"/>
      <c r="D1420" s="42"/>
      <c r="E1420" s="38" t="str">
        <f aca="false">IF($A1420="","",ROUND(N(C1420)*N(D1420),2))</f>
        <v/>
      </c>
      <c r="F1420" s="8" t="str">
        <f aca="false">IF($A1420="","",IF(COUNTIF(Invoices!$A$6:$A$505,$A1420)=0,"Invoice not registered",""))</f>
        <v/>
      </c>
      <c r="G1420" s="8" t="str">
        <f aca="false">IF($A1420="","",$A1420&amp;"|"&amp;COUNTIF($A$6:$A1420,$A1420))</f>
        <v/>
      </c>
    </row>
    <row r="1421" customFormat="false" ht="15" hidden="false" customHeight="false" outlineLevel="0" collapsed="false">
      <c r="A1421" s="7"/>
      <c r="B1421" s="7"/>
      <c r="C1421" s="7"/>
      <c r="D1421" s="42"/>
      <c r="E1421" s="38" t="str">
        <f aca="false">IF($A1421="","",ROUND(N(C1421)*N(D1421),2))</f>
        <v/>
      </c>
      <c r="F1421" s="8" t="str">
        <f aca="false">IF($A1421="","",IF(COUNTIF(Invoices!$A$6:$A$505,$A1421)=0,"Invoice not registered",""))</f>
        <v/>
      </c>
      <c r="G1421" s="8" t="str">
        <f aca="false">IF($A1421="","",$A1421&amp;"|"&amp;COUNTIF($A$6:$A1421,$A1421))</f>
        <v/>
      </c>
    </row>
    <row r="1422" customFormat="false" ht="15" hidden="false" customHeight="false" outlineLevel="0" collapsed="false">
      <c r="A1422" s="7"/>
      <c r="B1422" s="7"/>
      <c r="C1422" s="7"/>
      <c r="D1422" s="42"/>
      <c r="E1422" s="38" t="str">
        <f aca="false">IF($A1422="","",ROUND(N(C1422)*N(D1422),2))</f>
        <v/>
      </c>
      <c r="F1422" s="8" t="str">
        <f aca="false">IF($A1422="","",IF(COUNTIF(Invoices!$A$6:$A$505,$A1422)=0,"Invoice not registered",""))</f>
        <v/>
      </c>
      <c r="G1422" s="8" t="str">
        <f aca="false">IF($A1422="","",$A1422&amp;"|"&amp;COUNTIF($A$6:$A1422,$A1422))</f>
        <v/>
      </c>
    </row>
    <row r="1423" customFormat="false" ht="15" hidden="false" customHeight="false" outlineLevel="0" collapsed="false">
      <c r="A1423" s="7"/>
      <c r="B1423" s="7"/>
      <c r="C1423" s="7"/>
      <c r="D1423" s="42"/>
      <c r="E1423" s="38" t="str">
        <f aca="false">IF($A1423="","",ROUND(N(C1423)*N(D1423),2))</f>
        <v/>
      </c>
      <c r="F1423" s="8" t="str">
        <f aca="false">IF($A1423="","",IF(COUNTIF(Invoices!$A$6:$A$505,$A1423)=0,"Invoice not registered",""))</f>
        <v/>
      </c>
      <c r="G1423" s="8" t="str">
        <f aca="false">IF($A1423="","",$A1423&amp;"|"&amp;COUNTIF($A$6:$A1423,$A1423))</f>
        <v/>
      </c>
    </row>
    <row r="1424" customFormat="false" ht="15" hidden="false" customHeight="false" outlineLevel="0" collapsed="false">
      <c r="A1424" s="7"/>
      <c r="B1424" s="7"/>
      <c r="C1424" s="7"/>
      <c r="D1424" s="42"/>
      <c r="E1424" s="38" t="str">
        <f aca="false">IF($A1424="","",ROUND(N(C1424)*N(D1424),2))</f>
        <v/>
      </c>
      <c r="F1424" s="8" t="str">
        <f aca="false">IF($A1424="","",IF(COUNTIF(Invoices!$A$6:$A$505,$A1424)=0,"Invoice not registered",""))</f>
        <v/>
      </c>
      <c r="G1424" s="8" t="str">
        <f aca="false">IF($A1424="","",$A1424&amp;"|"&amp;COUNTIF($A$6:$A1424,$A1424))</f>
        <v/>
      </c>
    </row>
    <row r="1425" customFormat="false" ht="15" hidden="false" customHeight="false" outlineLevel="0" collapsed="false">
      <c r="A1425" s="7"/>
      <c r="B1425" s="7"/>
      <c r="C1425" s="7"/>
      <c r="D1425" s="42"/>
      <c r="E1425" s="38" t="str">
        <f aca="false">IF($A1425="","",ROUND(N(C1425)*N(D1425),2))</f>
        <v/>
      </c>
      <c r="F1425" s="8" t="str">
        <f aca="false">IF($A1425="","",IF(COUNTIF(Invoices!$A$6:$A$505,$A1425)=0,"Invoice not registered",""))</f>
        <v/>
      </c>
      <c r="G1425" s="8" t="str">
        <f aca="false">IF($A1425="","",$A1425&amp;"|"&amp;COUNTIF($A$6:$A1425,$A1425))</f>
        <v/>
      </c>
    </row>
    <row r="1426" customFormat="false" ht="15" hidden="false" customHeight="false" outlineLevel="0" collapsed="false">
      <c r="A1426" s="7"/>
      <c r="B1426" s="7"/>
      <c r="C1426" s="7"/>
      <c r="D1426" s="42"/>
      <c r="E1426" s="38" t="str">
        <f aca="false">IF($A1426="","",ROUND(N(C1426)*N(D1426),2))</f>
        <v/>
      </c>
      <c r="F1426" s="8" t="str">
        <f aca="false">IF($A1426="","",IF(COUNTIF(Invoices!$A$6:$A$505,$A1426)=0,"Invoice not registered",""))</f>
        <v/>
      </c>
      <c r="G1426" s="8" t="str">
        <f aca="false">IF($A1426="","",$A1426&amp;"|"&amp;COUNTIF($A$6:$A1426,$A1426))</f>
        <v/>
      </c>
    </row>
    <row r="1427" customFormat="false" ht="15" hidden="false" customHeight="false" outlineLevel="0" collapsed="false">
      <c r="A1427" s="7"/>
      <c r="B1427" s="7"/>
      <c r="C1427" s="7"/>
      <c r="D1427" s="42"/>
      <c r="E1427" s="38" t="str">
        <f aca="false">IF($A1427="","",ROUND(N(C1427)*N(D1427),2))</f>
        <v/>
      </c>
      <c r="F1427" s="8" t="str">
        <f aca="false">IF($A1427="","",IF(COUNTIF(Invoices!$A$6:$A$505,$A1427)=0,"Invoice not registered",""))</f>
        <v/>
      </c>
      <c r="G1427" s="8" t="str">
        <f aca="false">IF($A1427="","",$A1427&amp;"|"&amp;COUNTIF($A$6:$A1427,$A1427))</f>
        <v/>
      </c>
    </row>
    <row r="1428" customFormat="false" ht="15" hidden="false" customHeight="false" outlineLevel="0" collapsed="false">
      <c r="A1428" s="7"/>
      <c r="B1428" s="7"/>
      <c r="C1428" s="7"/>
      <c r="D1428" s="42"/>
      <c r="E1428" s="38" t="str">
        <f aca="false">IF($A1428="","",ROUND(N(C1428)*N(D1428),2))</f>
        <v/>
      </c>
      <c r="F1428" s="8" t="str">
        <f aca="false">IF($A1428="","",IF(COUNTIF(Invoices!$A$6:$A$505,$A1428)=0,"Invoice not registered",""))</f>
        <v/>
      </c>
      <c r="G1428" s="8" t="str">
        <f aca="false">IF($A1428="","",$A1428&amp;"|"&amp;COUNTIF($A$6:$A1428,$A1428))</f>
        <v/>
      </c>
    </row>
    <row r="1429" customFormat="false" ht="15" hidden="false" customHeight="false" outlineLevel="0" collapsed="false">
      <c r="A1429" s="7"/>
      <c r="B1429" s="7"/>
      <c r="C1429" s="7"/>
      <c r="D1429" s="42"/>
      <c r="E1429" s="38" t="str">
        <f aca="false">IF($A1429="","",ROUND(N(C1429)*N(D1429),2))</f>
        <v/>
      </c>
      <c r="F1429" s="8" t="str">
        <f aca="false">IF($A1429="","",IF(COUNTIF(Invoices!$A$6:$A$505,$A1429)=0,"Invoice not registered",""))</f>
        <v/>
      </c>
      <c r="G1429" s="8" t="str">
        <f aca="false">IF($A1429="","",$A1429&amp;"|"&amp;COUNTIF($A$6:$A1429,$A1429))</f>
        <v/>
      </c>
    </row>
    <row r="1430" customFormat="false" ht="15" hidden="false" customHeight="false" outlineLevel="0" collapsed="false">
      <c r="A1430" s="7"/>
      <c r="B1430" s="7"/>
      <c r="C1430" s="7"/>
      <c r="D1430" s="42"/>
      <c r="E1430" s="38" t="str">
        <f aca="false">IF($A1430="","",ROUND(N(C1430)*N(D1430),2))</f>
        <v/>
      </c>
      <c r="F1430" s="8" t="str">
        <f aca="false">IF($A1430="","",IF(COUNTIF(Invoices!$A$6:$A$505,$A1430)=0,"Invoice not registered",""))</f>
        <v/>
      </c>
      <c r="G1430" s="8" t="str">
        <f aca="false">IF($A1430="","",$A1430&amp;"|"&amp;COUNTIF($A$6:$A1430,$A1430))</f>
        <v/>
      </c>
    </row>
    <row r="1431" customFormat="false" ht="15" hidden="false" customHeight="false" outlineLevel="0" collapsed="false">
      <c r="A1431" s="7"/>
      <c r="B1431" s="7"/>
      <c r="C1431" s="7"/>
      <c r="D1431" s="42"/>
      <c r="E1431" s="38" t="str">
        <f aca="false">IF($A1431="","",ROUND(N(C1431)*N(D1431),2))</f>
        <v/>
      </c>
      <c r="F1431" s="8" t="str">
        <f aca="false">IF($A1431="","",IF(COUNTIF(Invoices!$A$6:$A$505,$A1431)=0,"Invoice not registered",""))</f>
        <v/>
      </c>
      <c r="G1431" s="8" t="str">
        <f aca="false">IF($A1431="","",$A1431&amp;"|"&amp;COUNTIF($A$6:$A1431,$A1431))</f>
        <v/>
      </c>
    </row>
    <row r="1432" customFormat="false" ht="15" hidden="false" customHeight="false" outlineLevel="0" collapsed="false">
      <c r="A1432" s="7"/>
      <c r="B1432" s="7"/>
      <c r="C1432" s="7"/>
      <c r="D1432" s="42"/>
      <c r="E1432" s="38" t="str">
        <f aca="false">IF($A1432="","",ROUND(N(C1432)*N(D1432),2))</f>
        <v/>
      </c>
      <c r="F1432" s="8" t="str">
        <f aca="false">IF($A1432="","",IF(COUNTIF(Invoices!$A$6:$A$505,$A1432)=0,"Invoice not registered",""))</f>
        <v/>
      </c>
      <c r="G1432" s="8" t="str">
        <f aca="false">IF($A1432="","",$A1432&amp;"|"&amp;COUNTIF($A$6:$A1432,$A1432))</f>
        <v/>
      </c>
    </row>
    <row r="1433" customFormat="false" ht="15" hidden="false" customHeight="false" outlineLevel="0" collapsed="false">
      <c r="A1433" s="7"/>
      <c r="B1433" s="7"/>
      <c r="C1433" s="7"/>
      <c r="D1433" s="42"/>
      <c r="E1433" s="38" t="str">
        <f aca="false">IF($A1433="","",ROUND(N(C1433)*N(D1433),2))</f>
        <v/>
      </c>
      <c r="F1433" s="8" t="str">
        <f aca="false">IF($A1433="","",IF(COUNTIF(Invoices!$A$6:$A$505,$A1433)=0,"Invoice not registered",""))</f>
        <v/>
      </c>
      <c r="G1433" s="8" t="str">
        <f aca="false">IF($A1433="","",$A1433&amp;"|"&amp;COUNTIF($A$6:$A1433,$A1433))</f>
        <v/>
      </c>
    </row>
    <row r="1434" customFormat="false" ht="15" hidden="false" customHeight="false" outlineLevel="0" collapsed="false">
      <c r="A1434" s="7"/>
      <c r="B1434" s="7"/>
      <c r="C1434" s="7"/>
      <c r="D1434" s="42"/>
      <c r="E1434" s="38" t="str">
        <f aca="false">IF($A1434="","",ROUND(N(C1434)*N(D1434),2))</f>
        <v/>
      </c>
      <c r="F1434" s="8" t="str">
        <f aca="false">IF($A1434="","",IF(COUNTIF(Invoices!$A$6:$A$505,$A1434)=0,"Invoice not registered",""))</f>
        <v/>
      </c>
      <c r="G1434" s="8" t="str">
        <f aca="false">IF($A1434="","",$A1434&amp;"|"&amp;COUNTIF($A$6:$A1434,$A1434))</f>
        <v/>
      </c>
    </row>
    <row r="1435" customFormat="false" ht="15" hidden="false" customHeight="false" outlineLevel="0" collapsed="false">
      <c r="A1435" s="7"/>
      <c r="B1435" s="7"/>
      <c r="C1435" s="7"/>
      <c r="D1435" s="42"/>
      <c r="E1435" s="38" t="str">
        <f aca="false">IF($A1435="","",ROUND(N(C1435)*N(D1435),2))</f>
        <v/>
      </c>
      <c r="F1435" s="8" t="str">
        <f aca="false">IF($A1435="","",IF(COUNTIF(Invoices!$A$6:$A$505,$A1435)=0,"Invoice not registered",""))</f>
        <v/>
      </c>
      <c r="G1435" s="8" t="str">
        <f aca="false">IF($A1435="","",$A1435&amp;"|"&amp;COUNTIF($A$6:$A1435,$A1435))</f>
        <v/>
      </c>
    </row>
    <row r="1436" customFormat="false" ht="15" hidden="false" customHeight="false" outlineLevel="0" collapsed="false">
      <c r="A1436" s="7"/>
      <c r="B1436" s="7"/>
      <c r="C1436" s="7"/>
      <c r="D1436" s="42"/>
      <c r="E1436" s="38" t="str">
        <f aca="false">IF($A1436="","",ROUND(N(C1436)*N(D1436),2))</f>
        <v/>
      </c>
      <c r="F1436" s="8" t="str">
        <f aca="false">IF($A1436="","",IF(COUNTIF(Invoices!$A$6:$A$505,$A1436)=0,"Invoice not registered",""))</f>
        <v/>
      </c>
      <c r="G1436" s="8" t="str">
        <f aca="false">IF($A1436="","",$A1436&amp;"|"&amp;COUNTIF($A$6:$A1436,$A1436))</f>
        <v/>
      </c>
    </row>
    <row r="1437" customFormat="false" ht="15" hidden="false" customHeight="false" outlineLevel="0" collapsed="false">
      <c r="A1437" s="7"/>
      <c r="B1437" s="7"/>
      <c r="C1437" s="7"/>
      <c r="D1437" s="42"/>
      <c r="E1437" s="38" t="str">
        <f aca="false">IF($A1437="","",ROUND(N(C1437)*N(D1437),2))</f>
        <v/>
      </c>
      <c r="F1437" s="8" t="str">
        <f aca="false">IF($A1437="","",IF(COUNTIF(Invoices!$A$6:$A$505,$A1437)=0,"Invoice not registered",""))</f>
        <v/>
      </c>
      <c r="G1437" s="8" t="str">
        <f aca="false">IF($A1437="","",$A1437&amp;"|"&amp;COUNTIF($A$6:$A1437,$A1437))</f>
        <v/>
      </c>
    </row>
    <row r="1438" customFormat="false" ht="15" hidden="false" customHeight="false" outlineLevel="0" collapsed="false">
      <c r="A1438" s="7"/>
      <c r="B1438" s="7"/>
      <c r="C1438" s="7"/>
      <c r="D1438" s="42"/>
      <c r="E1438" s="38" t="str">
        <f aca="false">IF($A1438="","",ROUND(N(C1438)*N(D1438),2))</f>
        <v/>
      </c>
      <c r="F1438" s="8" t="str">
        <f aca="false">IF($A1438="","",IF(COUNTIF(Invoices!$A$6:$A$505,$A1438)=0,"Invoice not registered",""))</f>
        <v/>
      </c>
      <c r="G1438" s="8" t="str">
        <f aca="false">IF($A1438="","",$A1438&amp;"|"&amp;COUNTIF($A$6:$A1438,$A1438))</f>
        <v/>
      </c>
    </row>
    <row r="1439" customFormat="false" ht="15" hidden="false" customHeight="false" outlineLevel="0" collapsed="false">
      <c r="A1439" s="7"/>
      <c r="B1439" s="7"/>
      <c r="C1439" s="7"/>
      <c r="D1439" s="42"/>
      <c r="E1439" s="38" t="str">
        <f aca="false">IF($A1439="","",ROUND(N(C1439)*N(D1439),2))</f>
        <v/>
      </c>
      <c r="F1439" s="8" t="str">
        <f aca="false">IF($A1439="","",IF(COUNTIF(Invoices!$A$6:$A$505,$A1439)=0,"Invoice not registered",""))</f>
        <v/>
      </c>
      <c r="G1439" s="8" t="str">
        <f aca="false">IF($A1439="","",$A1439&amp;"|"&amp;COUNTIF($A$6:$A1439,$A1439))</f>
        <v/>
      </c>
    </row>
    <row r="1440" customFormat="false" ht="15" hidden="false" customHeight="false" outlineLevel="0" collapsed="false">
      <c r="A1440" s="7"/>
      <c r="B1440" s="7"/>
      <c r="C1440" s="7"/>
      <c r="D1440" s="42"/>
      <c r="E1440" s="38" t="str">
        <f aca="false">IF($A1440="","",ROUND(N(C1440)*N(D1440),2))</f>
        <v/>
      </c>
      <c r="F1440" s="8" t="str">
        <f aca="false">IF($A1440="","",IF(COUNTIF(Invoices!$A$6:$A$505,$A1440)=0,"Invoice not registered",""))</f>
        <v/>
      </c>
      <c r="G1440" s="8" t="str">
        <f aca="false">IF($A1440="","",$A1440&amp;"|"&amp;COUNTIF($A$6:$A1440,$A1440))</f>
        <v/>
      </c>
    </row>
    <row r="1441" customFormat="false" ht="15" hidden="false" customHeight="false" outlineLevel="0" collapsed="false">
      <c r="A1441" s="7"/>
      <c r="B1441" s="7"/>
      <c r="C1441" s="7"/>
      <c r="D1441" s="42"/>
      <c r="E1441" s="38" t="str">
        <f aca="false">IF($A1441="","",ROUND(N(C1441)*N(D1441),2))</f>
        <v/>
      </c>
      <c r="F1441" s="8" t="str">
        <f aca="false">IF($A1441="","",IF(COUNTIF(Invoices!$A$6:$A$505,$A1441)=0,"Invoice not registered",""))</f>
        <v/>
      </c>
      <c r="G1441" s="8" t="str">
        <f aca="false">IF($A1441="","",$A1441&amp;"|"&amp;COUNTIF($A$6:$A1441,$A1441))</f>
        <v/>
      </c>
    </row>
    <row r="1442" customFormat="false" ht="15" hidden="false" customHeight="false" outlineLevel="0" collapsed="false">
      <c r="A1442" s="7"/>
      <c r="B1442" s="7"/>
      <c r="C1442" s="7"/>
      <c r="D1442" s="42"/>
      <c r="E1442" s="38" t="str">
        <f aca="false">IF($A1442="","",ROUND(N(C1442)*N(D1442),2))</f>
        <v/>
      </c>
      <c r="F1442" s="8" t="str">
        <f aca="false">IF($A1442="","",IF(COUNTIF(Invoices!$A$6:$A$505,$A1442)=0,"Invoice not registered",""))</f>
        <v/>
      </c>
      <c r="G1442" s="8" t="str">
        <f aca="false">IF($A1442="","",$A1442&amp;"|"&amp;COUNTIF($A$6:$A1442,$A1442))</f>
        <v/>
      </c>
    </row>
    <row r="1443" customFormat="false" ht="15" hidden="false" customHeight="false" outlineLevel="0" collapsed="false">
      <c r="A1443" s="7"/>
      <c r="B1443" s="7"/>
      <c r="C1443" s="7"/>
      <c r="D1443" s="42"/>
      <c r="E1443" s="38" t="str">
        <f aca="false">IF($A1443="","",ROUND(N(C1443)*N(D1443),2))</f>
        <v/>
      </c>
      <c r="F1443" s="8" t="str">
        <f aca="false">IF($A1443="","",IF(COUNTIF(Invoices!$A$6:$A$505,$A1443)=0,"Invoice not registered",""))</f>
        <v/>
      </c>
      <c r="G1443" s="8" t="str">
        <f aca="false">IF($A1443="","",$A1443&amp;"|"&amp;COUNTIF($A$6:$A1443,$A1443))</f>
        <v/>
      </c>
    </row>
    <row r="1444" customFormat="false" ht="15" hidden="false" customHeight="false" outlineLevel="0" collapsed="false">
      <c r="A1444" s="7"/>
      <c r="B1444" s="7"/>
      <c r="C1444" s="7"/>
      <c r="D1444" s="42"/>
      <c r="E1444" s="38" t="str">
        <f aca="false">IF($A1444="","",ROUND(N(C1444)*N(D1444),2))</f>
        <v/>
      </c>
      <c r="F1444" s="8" t="str">
        <f aca="false">IF($A1444="","",IF(COUNTIF(Invoices!$A$6:$A$505,$A1444)=0,"Invoice not registered",""))</f>
        <v/>
      </c>
      <c r="G1444" s="8" t="str">
        <f aca="false">IF($A1444="","",$A1444&amp;"|"&amp;COUNTIF($A$6:$A1444,$A1444))</f>
        <v/>
      </c>
    </row>
    <row r="1445" customFormat="false" ht="15" hidden="false" customHeight="false" outlineLevel="0" collapsed="false">
      <c r="A1445" s="7"/>
      <c r="B1445" s="7"/>
      <c r="C1445" s="7"/>
      <c r="D1445" s="42"/>
      <c r="E1445" s="38" t="str">
        <f aca="false">IF($A1445="","",ROUND(N(C1445)*N(D1445),2))</f>
        <v/>
      </c>
      <c r="F1445" s="8" t="str">
        <f aca="false">IF($A1445="","",IF(COUNTIF(Invoices!$A$6:$A$505,$A1445)=0,"Invoice not registered",""))</f>
        <v/>
      </c>
      <c r="G1445" s="8" t="str">
        <f aca="false">IF($A1445="","",$A1445&amp;"|"&amp;COUNTIF($A$6:$A1445,$A1445))</f>
        <v/>
      </c>
    </row>
    <row r="1446" customFormat="false" ht="15" hidden="false" customHeight="false" outlineLevel="0" collapsed="false">
      <c r="A1446" s="7"/>
      <c r="B1446" s="7"/>
      <c r="C1446" s="7"/>
      <c r="D1446" s="42"/>
      <c r="E1446" s="38" t="str">
        <f aca="false">IF($A1446="","",ROUND(N(C1446)*N(D1446),2))</f>
        <v/>
      </c>
      <c r="F1446" s="8" t="str">
        <f aca="false">IF($A1446="","",IF(COUNTIF(Invoices!$A$6:$A$505,$A1446)=0,"Invoice not registered",""))</f>
        <v/>
      </c>
      <c r="G1446" s="8" t="str">
        <f aca="false">IF($A1446="","",$A1446&amp;"|"&amp;COUNTIF($A$6:$A1446,$A1446))</f>
        <v/>
      </c>
    </row>
    <row r="1447" customFormat="false" ht="15" hidden="false" customHeight="false" outlineLevel="0" collapsed="false">
      <c r="A1447" s="7"/>
      <c r="B1447" s="7"/>
      <c r="C1447" s="7"/>
      <c r="D1447" s="42"/>
      <c r="E1447" s="38" t="str">
        <f aca="false">IF($A1447="","",ROUND(N(C1447)*N(D1447),2))</f>
        <v/>
      </c>
      <c r="F1447" s="8" t="str">
        <f aca="false">IF($A1447="","",IF(COUNTIF(Invoices!$A$6:$A$505,$A1447)=0,"Invoice not registered",""))</f>
        <v/>
      </c>
      <c r="G1447" s="8" t="str">
        <f aca="false">IF($A1447="","",$A1447&amp;"|"&amp;COUNTIF($A$6:$A1447,$A1447))</f>
        <v/>
      </c>
    </row>
    <row r="1448" customFormat="false" ht="15" hidden="false" customHeight="false" outlineLevel="0" collapsed="false">
      <c r="A1448" s="7"/>
      <c r="B1448" s="7"/>
      <c r="C1448" s="7"/>
      <c r="D1448" s="42"/>
      <c r="E1448" s="38" t="str">
        <f aca="false">IF($A1448="","",ROUND(N(C1448)*N(D1448),2))</f>
        <v/>
      </c>
      <c r="F1448" s="8" t="str">
        <f aca="false">IF($A1448="","",IF(COUNTIF(Invoices!$A$6:$A$505,$A1448)=0,"Invoice not registered",""))</f>
        <v/>
      </c>
      <c r="G1448" s="8" t="str">
        <f aca="false">IF($A1448="","",$A1448&amp;"|"&amp;COUNTIF($A$6:$A1448,$A1448))</f>
        <v/>
      </c>
    </row>
    <row r="1449" customFormat="false" ht="15" hidden="false" customHeight="false" outlineLevel="0" collapsed="false">
      <c r="A1449" s="7"/>
      <c r="B1449" s="7"/>
      <c r="C1449" s="7"/>
      <c r="D1449" s="42"/>
      <c r="E1449" s="38" t="str">
        <f aca="false">IF($A1449="","",ROUND(N(C1449)*N(D1449),2))</f>
        <v/>
      </c>
      <c r="F1449" s="8" t="str">
        <f aca="false">IF($A1449="","",IF(COUNTIF(Invoices!$A$6:$A$505,$A1449)=0,"Invoice not registered",""))</f>
        <v/>
      </c>
      <c r="G1449" s="8" t="str">
        <f aca="false">IF($A1449="","",$A1449&amp;"|"&amp;COUNTIF($A$6:$A1449,$A1449))</f>
        <v/>
      </c>
    </row>
    <row r="1450" customFormat="false" ht="15" hidden="false" customHeight="false" outlineLevel="0" collapsed="false">
      <c r="A1450" s="7"/>
      <c r="B1450" s="7"/>
      <c r="C1450" s="7"/>
      <c r="D1450" s="42"/>
      <c r="E1450" s="38" t="str">
        <f aca="false">IF($A1450="","",ROUND(N(C1450)*N(D1450),2))</f>
        <v/>
      </c>
      <c r="F1450" s="8" t="str">
        <f aca="false">IF($A1450="","",IF(COUNTIF(Invoices!$A$6:$A$505,$A1450)=0,"Invoice not registered",""))</f>
        <v/>
      </c>
      <c r="G1450" s="8" t="str">
        <f aca="false">IF($A1450="","",$A1450&amp;"|"&amp;COUNTIF($A$6:$A1450,$A1450))</f>
        <v/>
      </c>
    </row>
    <row r="1451" customFormat="false" ht="15" hidden="false" customHeight="false" outlineLevel="0" collapsed="false">
      <c r="A1451" s="7"/>
      <c r="B1451" s="7"/>
      <c r="C1451" s="7"/>
      <c r="D1451" s="42"/>
      <c r="E1451" s="38" t="str">
        <f aca="false">IF($A1451="","",ROUND(N(C1451)*N(D1451),2))</f>
        <v/>
      </c>
      <c r="F1451" s="8" t="str">
        <f aca="false">IF($A1451="","",IF(COUNTIF(Invoices!$A$6:$A$505,$A1451)=0,"Invoice not registered",""))</f>
        <v/>
      </c>
      <c r="G1451" s="8" t="str">
        <f aca="false">IF($A1451="","",$A1451&amp;"|"&amp;COUNTIF($A$6:$A1451,$A1451))</f>
        <v/>
      </c>
    </row>
    <row r="1452" customFormat="false" ht="15" hidden="false" customHeight="false" outlineLevel="0" collapsed="false">
      <c r="A1452" s="7"/>
      <c r="B1452" s="7"/>
      <c r="C1452" s="7"/>
      <c r="D1452" s="42"/>
      <c r="E1452" s="38" t="str">
        <f aca="false">IF($A1452="","",ROUND(N(C1452)*N(D1452),2))</f>
        <v/>
      </c>
      <c r="F1452" s="8" t="str">
        <f aca="false">IF($A1452="","",IF(COUNTIF(Invoices!$A$6:$A$505,$A1452)=0,"Invoice not registered",""))</f>
        <v/>
      </c>
      <c r="G1452" s="8" t="str">
        <f aca="false">IF($A1452="","",$A1452&amp;"|"&amp;COUNTIF($A$6:$A1452,$A1452))</f>
        <v/>
      </c>
    </row>
    <row r="1453" customFormat="false" ht="15" hidden="false" customHeight="false" outlineLevel="0" collapsed="false">
      <c r="A1453" s="7"/>
      <c r="B1453" s="7"/>
      <c r="C1453" s="7"/>
      <c r="D1453" s="42"/>
      <c r="E1453" s="38" t="str">
        <f aca="false">IF($A1453="","",ROUND(N(C1453)*N(D1453),2))</f>
        <v/>
      </c>
      <c r="F1453" s="8" t="str">
        <f aca="false">IF($A1453="","",IF(COUNTIF(Invoices!$A$6:$A$505,$A1453)=0,"Invoice not registered",""))</f>
        <v/>
      </c>
      <c r="G1453" s="8" t="str">
        <f aca="false">IF($A1453="","",$A1453&amp;"|"&amp;COUNTIF($A$6:$A1453,$A1453))</f>
        <v/>
      </c>
    </row>
    <row r="1454" customFormat="false" ht="15" hidden="false" customHeight="false" outlineLevel="0" collapsed="false">
      <c r="A1454" s="7"/>
      <c r="B1454" s="7"/>
      <c r="C1454" s="7"/>
      <c r="D1454" s="42"/>
      <c r="E1454" s="38" t="str">
        <f aca="false">IF($A1454="","",ROUND(N(C1454)*N(D1454),2))</f>
        <v/>
      </c>
      <c r="F1454" s="8" t="str">
        <f aca="false">IF($A1454="","",IF(COUNTIF(Invoices!$A$6:$A$505,$A1454)=0,"Invoice not registered",""))</f>
        <v/>
      </c>
      <c r="G1454" s="8" t="str">
        <f aca="false">IF($A1454="","",$A1454&amp;"|"&amp;COUNTIF($A$6:$A1454,$A1454))</f>
        <v/>
      </c>
    </row>
    <row r="1455" customFormat="false" ht="15" hidden="false" customHeight="false" outlineLevel="0" collapsed="false">
      <c r="A1455" s="7"/>
      <c r="B1455" s="7"/>
      <c r="C1455" s="7"/>
      <c r="D1455" s="42"/>
      <c r="E1455" s="38" t="str">
        <f aca="false">IF($A1455="","",ROUND(N(C1455)*N(D1455),2))</f>
        <v/>
      </c>
      <c r="F1455" s="8" t="str">
        <f aca="false">IF($A1455="","",IF(COUNTIF(Invoices!$A$6:$A$505,$A1455)=0,"Invoice not registered",""))</f>
        <v/>
      </c>
      <c r="G1455" s="8" t="str">
        <f aca="false">IF($A1455="","",$A1455&amp;"|"&amp;COUNTIF($A$6:$A1455,$A1455))</f>
        <v/>
      </c>
    </row>
    <row r="1456" customFormat="false" ht="15" hidden="false" customHeight="false" outlineLevel="0" collapsed="false">
      <c r="A1456" s="7"/>
      <c r="B1456" s="7"/>
      <c r="C1456" s="7"/>
      <c r="D1456" s="42"/>
      <c r="E1456" s="38" t="str">
        <f aca="false">IF($A1456="","",ROUND(N(C1456)*N(D1456),2))</f>
        <v/>
      </c>
      <c r="F1456" s="8" t="str">
        <f aca="false">IF($A1456="","",IF(COUNTIF(Invoices!$A$6:$A$505,$A1456)=0,"Invoice not registered",""))</f>
        <v/>
      </c>
      <c r="G1456" s="8" t="str">
        <f aca="false">IF($A1456="","",$A1456&amp;"|"&amp;COUNTIF($A$6:$A1456,$A1456))</f>
        <v/>
      </c>
    </row>
    <row r="1457" customFormat="false" ht="15" hidden="false" customHeight="false" outlineLevel="0" collapsed="false">
      <c r="A1457" s="7"/>
      <c r="B1457" s="7"/>
      <c r="C1457" s="7"/>
      <c r="D1457" s="42"/>
      <c r="E1457" s="38" t="str">
        <f aca="false">IF($A1457="","",ROUND(N(C1457)*N(D1457),2))</f>
        <v/>
      </c>
      <c r="F1457" s="8" t="str">
        <f aca="false">IF($A1457="","",IF(COUNTIF(Invoices!$A$6:$A$505,$A1457)=0,"Invoice not registered",""))</f>
        <v/>
      </c>
      <c r="G1457" s="8" t="str">
        <f aca="false">IF($A1457="","",$A1457&amp;"|"&amp;COUNTIF($A$6:$A1457,$A1457))</f>
        <v/>
      </c>
    </row>
    <row r="1458" customFormat="false" ht="15" hidden="false" customHeight="false" outlineLevel="0" collapsed="false">
      <c r="A1458" s="7"/>
      <c r="B1458" s="7"/>
      <c r="C1458" s="7"/>
      <c r="D1458" s="42"/>
      <c r="E1458" s="38" t="str">
        <f aca="false">IF($A1458="","",ROUND(N(C1458)*N(D1458),2))</f>
        <v/>
      </c>
      <c r="F1458" s="8" t="str">
        <f aca="false">IF($A1458="","",IF(COUNTIF(Invoices!$A$6:$A$505,$A1458)=0,"Invoice not registered",""))</f>
        <v/>
      </c>
      <c r="G1458" s="8" t="str">
        <f aca="false">IF($A1458="","",$A1458&amp;"|"&amp;COUNTIF($A$6:$A1458,$A1458))</f>
        <v/>
      </c>
    </row>
    <row r="1459" customFormat="false" ht="15" hidden="false" customHeight="false" outlineLevel="0" collapsed="false">
      <c r="A1459" s="7"/>
      <c r="B1459" s="7"/>
      <c r="C1459" s="7"/>
      <c r="D1459" s="42"/>
      <c r="E1459" s="38" t="str">
        <f aca="false">IF($A1459="","",ROUND(N(C1459)*N(D1459),2))</f>
        <v/>
      </c>
      <c r="F1459" s="8" t="str">
        <f aca="false">IF($A1459="","",IF(COUNTIF(Invoices!$A$6:$A$505,$A1459)=0,"Invoice not registered",""))</f>
        <v/>
      </c>
      <c r="G1459" s="8" t="str">
        <f aca="false">IF($A1459="","",$A1459&amp;"|"&amp;COUNTIF($A$6:$A1459,$A1459))</f>
        <v/>
      </c>
    </row>
    <row r="1460" customFormat="false" ht="15" hidden="false" customHeight="false" outlineLevel="0" collapsed="false">
      <c r="A1460" s="7"/>
      <c r="B1460" s="7"/>
      <c r="C1460" s="7"/>
      <c r="D1460" s="42"/>
      <c r="E1460" s="38" t="str">
        <f aca="false">IF($A1460="","",ROUND(N(C1460)*N(D1460),2))</f>
        <v/>
      </c>
      <c r="F1460" s="8" t="str">
        <f aca="false">IF($A1460="","",IF(COUNTIF(Invoices!$A$6:$A$505,$A1460)=0,"Invoice not registered",""))</f>
        <v/>
      </c>
      <c r="G1460" s="8" t="str">
        <f aca="false">IF($A1460="","",$A1460&amp;"|"&amp;COUNTIF($A$6:$A1460,$A1460))</f>
        <v/>
      </c>
    </row>
    <row r="1461" customFormat="false" ht="15" hidden="false" customHeight="false" outlineLevel="0" collapsed="false">
      <c r="A1461" s="7"/>
      <c r="B1461" s="7"/>
      <c r="C1461" s="7"/>
      <c r="D1461" s="42"/>
      <c r="E1461" s="38" t="str">
        <f aca="false">IF($A1461="","",ROUND(N(C1461)*N(D1461),2))</f>
        <v/>
      </c>
      <c r="F1461" s="8" t="str">
        <f aca="false">IF($A1461="","",IF(COUNTIF(Invoices!$A$6:$A$505,$A1461)=0,"Invoice not registered",""))</f>
        <v/>
      </c>
      <c r="G1461" s="8" t="str">
        <f aca="false">IF($A1461="","",$A1461&amp;"|"&amp;COUNTIF($A$6:$A1461,$A1461))</f>
        <v/>
      </c>
    </row>
    <row r="1462" customFormat="false" ht="15" hidden="false" customHeight="false" outlineLevel="0" collapsed="false">
      <c r="A1462" s="7"/>
      <c r="B1462" s="7"/>
      <c r="C1462" s="7"/>
      <c r="D1462" s="42"/>
      <c r="E1462" s="38" t="str">
        <f aca="false">IF($A1462="","",ROUND(N(C1462)*N(D1462),2))</f>
        <v/>
      </c>
      <c r="F1462" s="8" t="str">
        <f aca="false">IF($A1462="","",IF(COUNTIF(Invoices!$A$6:$A$505,$A1462)=0,"Invoice not registered",""))</f>
        <v/>
      </c>
      <c r="G1462" s="8" t="str">
        <f aca="false">IF($A1462="","",$A1462&amp;"|"&amp;COUNTIF($A$6:$A1462,$A1462))</f>
        <v/>
      </c>
    </row>
    <row r="1463" customFormat="false" ht="15" hidden="false" customHeight="false" outlineLevel="0" collapsed="false">
      <c r="A1463" s="7"/>
      <c r="B1463" s="7"/>
      <c r="C1463" s="7"/>
      <c r="D1463" s="42"/>
      <c r="E1463" s="38" t="str">
        <f aca="false">IF($A1463="","",ROUND(N(C1463)*N(D1463),2))</f>
        <v/>
      </c>
      <c r="F1463" s="8" t="str">
        <f aca="false">IF($A1463="","",IF(COUNTIF(Invoices!$A$6:$A$505,$A1463)=0,"Invoice not registered",""))</f>
        <v/>
      </c>
      <c r="G1463" s="8" t="str">
        <f aca="false">IF($A1463="","",$A1463&amp;"|"&amp;COUNTIF($A$6:$A1463,$A1463))</f>
        <v/>
      </c>
    </row>
    <row r="1464" customFormat="false" ht="15" hidden="false" customHeight="false" outlineLevel="0" collapsed="false">
      <c r="A1464" s="7"/>
      <c r="B1464" s="7"/>
      <c r="C1464" s="7"/>
      <c r="D1464" s="42"/>
      <c r="E1464" s="38" t="str">
        <f aca="false">IF($A1464="","",ROUND(N(C1464)*N(D1464),2))</f>
        <v/>
      </c>
      <c r="F1464" s="8" t="str">
        <f aca="false">IF($A1464="","",IF(COUNTIF(Invoices!$A$6:$A$505,$A1464)=0,"Invoice not registered",""))</f>
        <v/>
      </c>
      <c r="G1464" s="8" t="str">
        <f aca="false">IF($A1464="","",$A1464&amp;"|"&amp;COUNTIF($A$6:$A1464,$A1464))</f>
        <v/>
      </c>
    </row>
    <row r="1465" customFormat="false" ht="15" hidden="false" customHeight="false" outlineLevel="0" collapsed="false">
      <c r="A1465" s="7"/>
      <c r="B1465" s="7"/>
      <c r="C1465" s="7"/>
      <c r="D1465" s="42"/>
      <c r="E1465" s="38" t="str">
        <f aca="false">IF($A1465="","",ROUND(N(C1465)*N(D1465),2))</f>
        <v/>
      </c>
      <c r="F1465" s="8" t="str">
        <f aca="false">IF($A1465="","",IF(COUNTIF(Invoices!$A$6:$A$505,$A1465)=0,"Invoice not registered",""))</f>
        <v/>
      </c>
      <c r="G1465" s="8" t="str">
        <f aca="false">IF($A1465="","",$A1465&amp;"|"&amp;COUNTIF($A$6:$A1465,$A1465))</f>
        <v/>
      </c>
    </row>
    <row r="1466" customFormat="false" ht="15" hidden="false" customHeight="false" outlineLevel="0" collapsed="false">
      <c r="A1466" s="7"/>
      <c r="B1466" s="7"/>
      <c r="C1466" s="7"/>
      <c r="D1466" s="42"/>
      <c r="E1466" s="38" t="str">
        <f aca="false">IF($A1466="","",ROUND(N(C1466)*N(D1466),2))</f>
        <v/>
      </c>
      <c r="F1466" s="8" t="str">
        <f aca="false">IF($A1466="","",IF(COUNTIF(Invoices!$A$6:$A$505,$A1466)=0,"Invoice not registered",""))</f>
        <v/>
      </c>
      <c r="G1466" s="8" t="str">
        <f aca="false">IF($A1466="","",$A1466&amp;"|"&amp;COUNTIF($A$6:$A1466,$A1466))</f>
        <v/>
      </c>
    </row>
    <row r="1467" customFormat="false" ht="15" hidden="false" customHeight="false" outlineLevel="0" collapsed="false">
      <c r="A1467" s="7"/>
      <c r="B1467" s="7"/>
      <c r="C1467" s="7"/>
      <c r="D1467" s="42"/>
      <c r="E1467" s="38" t="str">
        <f aca="false">IF($A1467="","",ROUND(N(C1467)*N(D1467),2))</f>
        <v/>
      </c>
      <c r="F1467" s="8" t="str">
        <f aca="false">IF($A1467="","",IF(COUNTIF(Invoices!$A$6:$A$505,$A1467)=0,"Invoice not registered",""))</f>
        <v/>
      </c>
      <c r="G1467" s="8" t="str">
        <f aca="false">IF($A1467="","",$A1467&amp;"|"&amp;COUNTIF($A$6:$A1467,$A1467))</f>
        <v/>
      </c>
    </row>
    <row r="1468" customFormat="false" ht="15" hidden="false" customHeight="false" outlineLevel="0" collapsed="false">
      <c r="A1468" s="7"/>
      <c r="B1468" s="7"/>
      <c r="C1468" s="7"/>
      <c r="D1468" s="42"/>
      <c r="E1468" s="38" t="str">
        <f aca="false">IF($A1468="","",ROUND(N(C1468)*N(D1468),2))</f>
        <v/>
      </c>
      <c r="F1468" s="8" t="str">
        <f aca="false">IF($A1468="","",IF(COUNTIF(Invoices!$A$6:$A$505,$A1468)=0,"Invoice not registered",""))</f>
        <v/>
      </c>
      <c r="G1468" s="8" t="str">
        <f aca="false">IF($A1468="","",$A1468&amp;"|"&amp;COUNTIF($A$6:$A1468,$A1468))</f>
        <v/>
      </c>
    </row>
    <row r="1469" customFormat="false" ht="15" hidden="false" customHeight="false" outlineLevel="0" collapsed="false">
      <c r="A1469" s="7"/>
      <c r="B1469" s="7"/>
      <c r="C1469" s="7"/>
      <c r="D1469" s="42"/>
      <c r="E1469" s="38" t="str">
        <f aca="false">IF($A1469="","",ROUND(N(C1469)*N(D1469),2))</f>
        <v/>
      </c>
      <c r="F1469" s="8" t="str">
        <f aca="false">IF($A1469="","",IF(COUNTIF(Invoices!$A$6:$A$505,$A1469)=0,"Invoice not registered",""))</f>
        <v/>
      </c>
      <c r="G1469" s="8" t="str">
        <f aca="false">IF($A1469="","",$A1469&amp;"|"&amp;COUNTIF($A$6:$A1469,$A1469))</f>
        <v/>
      </c>
    </row>
    <row r="1470" customFormat="false" ht="15" hidden="false" customHeight="false" outlineLevel="0" collapsed="false">
      <c r="A1470" s="7"/>
      <c r="B1470" s="7"/>
      <c r="C1470" s="7"/>
      <c r="D1470" s="42"/>
      <c r="E1470" s="38" t="str">
        <f aca="false">IF($A1470="","",ROUND(N(C1470)*N(D1470),2))</f>
        <v/>
      </c>
      <c r="F1470" s="8" t="str">
        <f aca="false">IF($A1470="","",IF(COUNTIF(Invoices!$A$6:$A$505,$A1470)=0,"Invoice not registered",""))</f>
        <v/>
      </c>
      <c r="G1470" s="8" t="str">
        <f aca="false">IF($A1470="","",$A1470&amp;"|"&amp;COUNTIF($A$6:$A1470,$A1470))</f>
        <v/>
      </c>
    </row>
    <row r="1471" customFormat="false" ht="15" hidden="false" customHeight="false" outlineLevel="0" collapsed="false">
      <c r="A1471" s="7"/>
      <c r="B1471" s="7"/>
      <c r="C1471" s="7"/>
      <c r="D1471" s="42"/>
      <c r="E1471" s="38" t="str">
        <f aca="false">IF($A1471="","",ROUND(N(C1471)*N(D1471),2))</f>
        <v/>
      </c>
      <c r="F1471" s="8" t="str">
        <f aca="false">IF($A1471="","",IF(COUNTIF(Invoices!$A$6:$A$505,$A1471)=0,"Invoice not registered",""))</f>
        <v/>
      </c>
      <c r="G1471" s="8" t="str">
        <f aca="false">IF($A1471="","",$A1471&amp;"|"&amp;COUNTIF($A$6:$A1471,$A1471))</f>
        <v/>
      </c>
    </row>
    <row r="1472" customFormat="false" ht="15" hidden="false" customHeight="false" outlineLevel="0" collapsed="false">
      <c r="A1472" s="7"/>
      <c r="B1472" s="7"/>
      <c r="C1472" s="7"/>
      <c r="D1472" s="42"/>
      <c r="E1472" s="38" t="str">
        <f aca="false">IF($A1472="","",ROUND(N(C1472)*N(D1472),2))</f>
        <v/>
      </c>
      <c r="F1472" s="8" t="str">
        <f aca="false">IF($A1472="","",IF(COUNTIF(Invoices!$A$6:$A$505,$A1472)=0,"Invoice not registered",""))</f>
        <v/>
      </c>
      <c r="G1472" s="8" t="str">
        <f aca="false">IF($A1472="","",$A1472&amp;"|"&amp;COUNTIF($A$6:$A1472,$A1472))</f>
        <v/>
      </c>
    </row>
    <row r="1473" customFormat="false" ht="15" hidden="false" customHeight="false" outlineLevel="0" collapsed="false">
      <c r="A1473" s="7"/>
      <c r="B1473" s="7"/>
      <c r="C1473" s="7"/>
      <c r="D1473" s="42"/>
      <c r="E1473" s="38" t="str">
        <f aca="false">IF($A1473="","",ROUND(N(C1473)*N(D1473),2))</f>
        <v/>
      </c>
      <c r="F1473" s="8" t="str">
        <f aca="false">IF($A1473="","",IF(COUNTIF(Invoices!$A$6:$A$505,$A1473)=0,"Invoice not registered",""))</f>
        <v/>
      </c>
      <c r="G1473" s="8" t="str">
        <f aca="false">IF($A1473="","",$A1473&amp;"|"&amp;COUNTIF($A$6:$A1473,$A1473))</f>
        <v/>
      </c>
    </row>
    <row r="1474" customFormat="false" ht="15" hidden="false" customHeight="false" outlineLevel="0" collapsed="false">
      <c r="A1474" s="7"/>
      <c r="B1474" s="7"/>
      <c r="C1474" s="7"/>
      <c r="D1474" s="42"/>
      <c r="E1474" s="38" t="str">
        <f aca="false">IF($A1474="","",ROUND(N(C1474)*N(D1474),2))</f>
        <v/>
      </c>
      <c r="F1474" s="8" t="str">
        <f aca="false">IF($A1474="","",IF(COUNTIF(Invoices!$A$6:$A$505,$A1474)=0,"Invoice not registered",""))</f>
        <v/>
      </c>
      <c r="G1474" s="8" t="str">
        <f aca="false">IF($A1474="","",$A1474&amp;"|"&amp;COUNTIF($A$6:$A1474,$A1474))</f>
        <v/>
      </c>
    </row>
    <row r="1475" customFormat="false" ht="15" hidden="false" customHeight="false" outlineLevel="0" collapsed="false">
      <c r="A1475" s="7"/>
      <c r="B1475" s="7"/>
      <c r="C1475" s="7"/>
      <c r="D1475" s="42"/>
      <c r="E1475" s="38" t="str">
        <f aca="false">IF($A1475="","",ROUND(N(C1475)*N(D1475),2))</f>
        <v/>
      </c>
      <c r="F1475" s="8" t="str">
        <f aca="false">IF($A1475="","",IF(COUNTIF(Invoices!$A$6:$A$505,$A1475)=0,"Invoice not registered",""))</f>
        <v/>
      </c>
      <c r="G1475" s="8" t="str">
        <f aca="false">IF($A1475="","",$A1475&amp;"|"&amp;COUNTIF($A$6:$A1475,$A1475))</f>
        <v/>
      </c>
    </row>
    <row r="1476" customFormat="false" ht="15" hidden="false" customHeight="false" outlineLevel="0" collapsed="false">
      <c r="A1476" s="7"/>
      <c r="B1476" s="7"/>
      <c r="C1476" s="7"/>
      <c r="D1476" s="42"/>
      <c r="E1476" s="38" t="str">
        <f aca="false">IF($A1476="","",ROUND(N(C1476)*N(D1476),2))</f>
        <v/>
      </c>
      <c r="F1476" s="8" t="str">
        <f aca="false">IF($A1476="","",IF(COUNTIF(Invoices!$A$6:$A$505,$A1476)=0,"Invoice not registered",""))</f>
        <v/>
      </c>
      <c r="G1476" s="8" t="str">
        <f aca="false">IF($A1476="","",$A1476&amp;"|"&amp;COUNTIF($A$6:$A1476,$A1476))</f>
        <v/>
      </c>
    </row>
    <row r="1477" customFormat="false" ht="15" hidden="false" customHeight="false" outlineLevel="0" collapsed="false">
      <c r="A1477" s="7"/>
      <c r="B1477" s="7"/>
      <c r="C1477" s="7"/>
      <c r="D1477" s="42"/>
      <c r="E1477" s="38" t="str">
        <f aca="false">IF($A1477="","",ROUND(N(C1477)*N(D1477),2))</f>
        <v/>
      </c>
      <c r="F1477" s="8" t="str">
        <f aca="false">IF($A1477="","",IF(COUNTIF(Invoices!$A$6:$A$505,$A1477)=0,"Invoice not registered",""))</f>
        <v/>
      </c>
      <c r="G1477" s="8" t="str">
        <f aca="false">IF($A1477="","",$A1477&amp;"|"&amp;COUNTIF($A$6:$A1477,$A1477))</f>
        <v/>
      </c>
    </row>
    <row r="1478" customFormat="false" ht="15" hidden="false" customHeight="false" outlineLevel="0" collapsed="false">
      <c r="A1478" s="7"/>
      <c r="B1478" s="7"/>
      <c r="C1478" s="7"/>
      <c r="D1478" s="42"/>
      <c r="E1478" s="38" t="str">
        <f aca="false">IF($A1478="","",ROUND(N(C1478)*N(D1478),2))</f>
        <v/>
      </c>
      <c r="F1478" s="8" t="str">
        <f aca="false">IF($A1478="","",IF(COUNTIF(Invoices!$A$6:$A$505,$A1478)=0,"Invoice not registered",""))</f>
        <v/>
      </c>
      <c r="G1478" s="8" t="str">
        <f aca="false">IF($A1478="","",$A1478&amp;"|"&amp;COUNTIF($A$6:$A1478,$A1478))</f>
        <v/>
      </c>
    </row>
    <row r="1479" customFormat="false" ht="15" hidden="false" customHeight="false" outlineLevel="0" collapsed="false">
      <c r="A1479" s="7"/>
      <c r="B1479" s="7"/>
      <c r="C1479" s="7"/>
      <c r="D1479" s="42"/>
      <c r="E1479" s="38" t="str">
        <f aca="false">IF($A1479="","",ROUND(N(C1479)*N(D1479),2))</f>
        <v/>
      </c>
      <c r="F1479" s="8" t="str">
        <f aca="false">IF($A1479="","",IF(COUNTIF(Invoices!$A$6:$A$505,$A1479)=0,"Invoice not registered",""))</f>
        <v/>
      </c>
      <c r="G1479" s="8" t="str">
        <f aca="false">IF($A1479="","",$A1479&amp;"|"&amp;COUNTIF($A$6:$A1479,$A1479))</f>
        <v/>
      </c>
    </row>
    <row r="1480" customFormat="false" ht="15" hidden="false" customHeight="false" outlineLevel="0" collapsed="false">
      <c r="A1480" s="7"/>
      <c r="B1480" s="7"/>
      <c r="C1480" s="7"/>
      <c r="D1480" s="42"/>
      <c r="E1480" s="38" t="str">
        <f aca="false">IF($A1480="","",ROUND(N(C1480)*N(D1480),2))</f>
        <v/>
      </c>
      <c r="F1480" s="8" t="str">
        <f aca="false">IF($A1480="","",IF(COUNTIF(Invoices!$A$6:$A$505,$A1480)=0,"Invoice not registered",""))</f>
        <v/>
      </c>
      <c r="G1480" s="8" t="str">
        <f aca="false">IF($A1480="","",$A1480&amp;"|"&amp;COUNTIF($A$6:$A1480,$A1480))</f>
        <v/>
      </c>
    </row>
    <row r="1481" customFormat="false" ht="15" hidden="false" customHeight="false" outlineLevel="0" collapsed="false">
      <c r="A1481" s="7"/>
      <c r="B1481" s="7"/>
      <c r="C1481" s="7"/>
      <c r="D1481" s="42"/>
      <c r="E1481" s="38" t="str">
        <f aca="false">IF($A1481="","",ROUND(N(C1481)*N(D1481),2))</f>
        <v/>
      </c>
      <c r="F1481" s="8" t="str">
        <f aca="false">IF($A1481="","",IF(COUNTIF(Invoices!$A$6:$A$505,$A1481)=0,"Invoice not registered",""))</f>
        <v/>
      </c>
      <c r="G1481" s="8" t="str">
        <f aca="false">IF($A1481="","",$A1481&amp;"|"&amp;COUNTIF($A$6:$A1481,$A1481))</f>
        <v/>
      </c>
    </row>
    <row r="1482" customFormat="false" ht="15" hidden="false" customHeight="false" outlineLevel="0" collapsed="false">
      <c r="A1482" s="7"/>
      <c r="B1482" s="7"/>
      <c r="C1482" s="7"/>
      <c r="D1482" s="42"/>
      <c r="E1482" s="38" t="str">
        <f aca="false">IF($A1482="","",ROUND(N(C1482)*N(D1482),2))</f>
        <v/>
      </c>
      <c r="F1482" s="8" t="str">
        <f aca="false">IF($A1482="","",IF(COUNTIF(Invoices!$A$6:$A$505,$A1482)=0,"Invoice not registered",""))</f>
        <v/>
      </c>
      <c r="G1482" s="8" t="str">
        <f aca="false">IF($A1482="","",$A1482&amp;"|"&amp;COUNTIF($A$6:$A1482,$A1482))</f>
        <v/>
      </c>
    </row>
    <row r="1483" customFormat="false" ht="15" hidden="false" customHeight="false" outlineLevel="0" collapsed="false">
      <c r="A1483" s="7"/>
      <c r="B1483" s="7"/>
      <c r="C1483" s="7"/>
      <c r="D1483" s="42"/>
      <c r="E1483" s="38" t="str">
        <f aca="false">IF($A1483="","",ROUND(N(C1483)*N(D1483),2))</f>
        <v/>
      </c>
      <c r="F1483" s="8" t="str">
        <f aca="false">IF($A1483="","",IF(COUNTIF(Invoices!$A$6:$A$505,$A1483)=0,"Invoice not registered",""))</f>
        <v/>
      </c>
      <c r="G1483" s="8" t="str">
        <f aca="false">IF($A1483="","",$A1483&amp;"|"&amp;COUNTIF($A$6:$A1483,$A1483))</f>
        <v/>
      </c>
    </row>
    <row r="1484" customFormat="false" ht="15" hidden="false" customHeight="false" outlineLevel="0" collapsed="false">
      <c r="A1484" s="7"/>
      <c r="B1484" s="7"/>
      <c r="C1484" s="7"/>
      <c r="D1484" s="42"/>
      <c r="E1484" s="38" t="str">
        <f aca="false">IF($A1484="","",ROUND(N(C1484)*N(D1484),2))</f>
        <v/>
      </c>
      <c r="F1484" s="8" t="str">
        <f aca="false">IF($A1484="","",IF(COUNTIF(Invoices!$A$6:$A$505,$A1484)=0,"Invoice not registered",""))</f>
        <v/>
      </c>
      <c r="G1484" s="8" t="str">
        <f aca="false">IF($A1484="","",$A1484&amp;"|"&amp;COUNTIF($A$6:$A1484,$A1484))</f>
        <v/>
      </c>
    </row>
    <row r="1485" customFormat="false" ht="15" hidden="false" customHeight="false" outlineLevel="0" collapsed="false">
      <c r="A1485" s="7"/>
      <c r="B1485" s="7"/>
      <c r="C1485" s="7"/>
      <c r="D1485" s="42"/>
      <c r="E1485" s="38" t="str">
        <f aca="false">IF($A1485="","",ROUND(N(C1485)*N(D1485),2))</f>
        <v/>
      </c>
      <c r="F1485" s="8" t="str">
        <f aca="false">IF($A1485="","",IF(COUNTIF(Invoices!$A$6:$A$505,$A1485)=0,"Invoice not registered",""))</f>
        <v/>
      </c>
      <c r="G1485" s="8" t="str">
        <f aca="false">IF($A1485="","",$A1485&amp;"|"&amp;COUNTIF($A$6:$A1485,$A1485))</f>
        <v/>
      </c>
    </row>
    <row r="1486" customFormat="false" ht="15" hidden="false" customHeight="false" outlineLevel="0" collapsed="false">
      <c r="A1486" s="7"/>
      <c r="B1486" s="7"/>
      <c r="C1486" s="7"/>
      <c r="D1486" s="42"/>
      <c r="E1486" s="38" t="str">
        <f aca="false">IF($A1486="","",ROUND(N(C1486)*N(D1486),2))</f>
        <v/>
      </c>
      <c r="F1486" s="8" t="str">
        <f aca="false">IF($A1486="","",IF(COUNTIF(Invoices!$A$6:$A$505,$A1486)=0,"Invoice not registered",""))</f>
        <v/>
      </c>
      <c r="G1486" s="8" t="str">
        <f aca="false">IF($A1486="","",$A1486&amp;"|"&amp;COUNTIF($A$6:$A1486,$A1486))</f>
        <v/>
      </c>
    </row>
    <row r="1487" customFormat="false" ht="15" hidden="false" customHeight="false" outlineLevel="0" collapsed="false">
      <c r="A1487" s="7"/>
      <c r="B1487" s="7"/>
      <c r="C1487" s="7"/>
      <c r="D1487" s="42"/>
      <c r="E1487" s="38" t="str">
        <f aca="false">IF($A1487="","",ROUND(N(C1487)*N(D1487),2))</f>
        <v/>
      </c>
      <c r="F1487" s="8" t="str">
        <f aca="false">IF($A1487="","",IF(COUNTIF(Invoices!$A$6:$A$505,$A1487)=0,"Invoice not registered",""))</f>
        <v/>
      </c>
      <c r="G1487" s="8" t="str">
        <f aca="false">IF($A1487="","",$A1487&amp;"|"&amp;COUNTIF($A$6:$A1487,$A1487))</f>
        <v/>
      </c>
    </row>
    <row r="1488" customFormat="false" ht="15" hidden="false" customHeight="false" outlineLevel="0" collapsed="false">
      <c r="A1488" s="7"/>
      <c r="B1488" s="7"/>
      <c r="C1488" s="7"/>
      <c r="D1488" s="42"/>
      <c r="E1488" s="38" t="str">
        <f aca="false">IF($A1488="","",ROUND(N(C1488)*N(D1488),2))</f>
        <v/>
      </c>
      <c r="F1488" s="8" t="str">
        <f aca="false">IF($A1488="","",IF(COUNTIF(Invoices!$A$6:$A$505,$A1488)=0,"Invoice not registered",""))</f>
        <v/>
      </c>
      <c r="G1488" s="8" t="str">
        <f aca="false">IF($A1488="","",$A1488&amp;"|"&amp;COUNTIF($A$6:$A1488,$A1488))</f>
        <v/>
      </c>
    </row>
    <row r="1489" customFormat="false" ht="15" hidden="false" customHeight="false" outlineLevel="0" collapsed="false">
      <c r="A1489" s="7"/>
      <c r="B1489" s="7"/>
      <c r="C1489" s="7"/>
      <c r="D1489" s="42"/>
      <c r="E1489" s="38" t="str">
        <f aca="false">IF($A1489="","",ROUND(N(C1489)*N(D1489),2))</f>
        <v/>
      </c>
      <c r="F1489" s="8" t="str">
        <f aca="false">IF($A1489="","",IF(COUNTIF(Invoices!$A$6:$A$505,$A1489)=0,"Invoice not registered",""))</f>
        <v/>
      </c>
      <c r="G1489" s="8" t="str">
        <f aca="false">IF($A1489="","",$A1489&amp;"|"&amp;COUNTIF($A$6:$A1489,$A1489))</f>
        <v/>
      </c>
    </row>
    <row r="1490" customFormat="false" ht="15" hidden="false" customHeight="false" outlineLevel="0" collapsed="false">
      <c r="A1490" s="7"/>
      <c r="B1490" s="7"/>
      <c r="C1490" s="7"/>
      <c r="D1490" s="42"/>
      <c r="E1490" s="38" t="str">
        <f aca="false">IF($A1490="","",ROUND(N(C1490)*N(D1490),2))</f>
        <v/>
      </c>
      <c r="F1490" s="8" t="str">
        <f aca="false">IF($A1490="","",IF(COUNTIF(Invoices!$A$6:$A$505,$A1490)=0,"Invoice not registered",""))</f>
        <v/>
      </c>
      <c r="G1490" s="8" t="str">
        <f aca="false">IF($A1490="","",$A1490&amp;"|"&amp;COUNTIF($A$6:$A1490,$A1490))</f>
        <v/>
      </c>
    </row>
    <row r="1491" customFormat="false" ht="15" hidden="false" customHeight="false" outlineLevel="0" collapsed="false">
      <c r="A1491" s="7"/>
      <c r="B1491" s="7"/>
      <c r="C1491" s="7"/>
      <c r="D1491" s="42"/>
      <c r="E1491" s="38" t="str">
        <f aca="false">IF($A1491="","",ROUND(N(C1491)*N(D1491),2))</f>
        <v/>
      </c>
      <c r="F1491" s="8" t="str">
        <f aca="false">IF($A1491="","",IF(COUNTIF(Invoices!$A$6:$A$505,$A1491)=0,"Invoice not registered",""))</f>
        <v/>
      </c>
      <c r="G1491" s="8" t="str">
        <f aca="false">IF($A1491="","",$A1491&amp;"|"&amp;COUNTIF($A$6:$A1491,$A1491))</f>
        <v/>
      </c>
    </row>
    <row r="1492" customFormat="false" ht="15" hidden="false" customHeight="false" outlineLevel="0" collapsed="false">
      <c r="A1492" s="7"/>
      <c r="B1492" s="7"/>
      <c r="C1492" s="7"/>
      <c r="D1492" s="42"/>
      <c r="E1492" s="38" t="str">
        <f aca="false">IF($A1492="","",ROUND(N(C1492)*N(D1492),2))</f>
        <v/>
      </c>
      <c r="F1492" s="8" t="str">
        <f aca="false">IF($A1492="","",IF(COUNTIF(Invoices!$A$6:$A$505,$A1492)=0,"Invoice not registered",""))</f>
        <v/>
      </c>
      <c r="G1492" s="8" t="str">
        <f aca="false">IF($A1492="","",$A1492&amp;"|"&amp;COUNTIF($A$6:$A1492,$A1492))</f>
        <v/>
      </c>
    </row>
    <row r="1493" customFormat="false" ht="15" hidden="false" customHeight="false" outlineLevel="0" collapsed="false">
      <c r="A1493" s="7"/>
      <c r="B1493" s="7"/>
      <c r="C1493" s="7"/>
      <c r="D1493" s="42"/>
      <c r="E1493" s="38" t="str">
        <f aca="false">IF($A1493="","",ROUND(N(C1493)*N(D1493),2))</f>
        <v/>
      </c>
      <c r="F1493" s="8" t="str">
        <f aca="false">IF($A1493="","",IF(COUNTIF(Invoices!$A$6:$A$505,$A1493)=0,"Invoice not registered",""))</f>
        <v/>
      </c>
      <c r="G1493" s="8" t="str">
        <f aca="false">IF($A1493="","",$A1493&amp;"|"&amp;COUNTIF($A$6:$A1493,$A1493))</f>
        <v/>
      </c>
    </row>
    <row r="1494" customFormat="false" ht="15" hidden="false" customHeight="false" outlineLevel="0" collapsed="false">
      <c r="A1494" s="7"/>
      <c r="B1494" s="7"/>
      <c r="C1494" s="7"/>
      <c r="D1494" s="42"/>
      <c r="E1494" s="38" t="str">
        <f aca="false">IF($A1494="","",ROUND(N(C1494)*N(D1494),2))</f>
        <v/>
      </c>
      <c r="F1494" s="8" t="str">
        <f aca="false">IF($A1494="","",IF(COUNTIF(Invoices!$A$6:$A$505,$A1494)=0,"Invoice not registered",""))</f>
        <v/>
      </c>
      <c r="G1494" s="8" t="str">
        <f aca="false">IF($A1494="","",$A1494&amp;"|"&amp;COUNTIF($A$6:$A1494,$A1494))</f>
        <v/>
      </c>
    </row>
    <row r="1495" customFormat="false" ht="15" hidden="false" customHeight="false" outlineLevel="0" collapsed="false">
      <c r="A1495" s="7"/>
      <c r="B1495" s="7"/>
      <c r="C1495" s="7"/>
      <c r="D1495" s="42"/>
      <c r="E1495" s="38" t="str">
        <f aca="false">IF($A1495="","",ROUND(N(C1495)*N(D1495),2))</f>
        <v/>
      </c>
      <c r="F1495" s="8" t="str">
        <f aca="false">IF($A1495="","",IF(COUNTIF(Invoices!$A$6:$A$505,$A1495)=0,"Invoice not registered",""))</f>
        <v/>
      </c>
      <c r="G1495" s="8" t="str">
        <f aca="false">IF($A1495="","",$A1495&amp;"|"&amp;COUNTIF($A$6:$A1495,$A1495))</f>
        <v/>
      </c>
    </row>
    <row r="1496" customFormat="false" ht="15" hidden="false" customHeight="false" outlineLevel="0" collapsed="false">
      <c r="A1496" s="7"/>
      <c r="B1496" s="7"/>
      <c r="C1496" s="7"/>
      <c r="D1496" s="42"/>
      <c r="E1496" s="38" t="str">
        <f aca="false">IF($A1496="","",ROUND(N(C1496)*N(D1496),2))</f>
        <v/>
      </c>
      <c r="F1496" s="8" t="str">
        <f aca="false">IF($A1496="","",IF(COUNTIF(Invoices!$A$6:$A$505,$A1496)=0,"Invoice not registered",""))</f>
        <v/>
      </c>
      <c r="G1496" s="8" t="str">
        <f aca="false">IF($A1496="","",$A1496&amp;"|"&amp;COUNTIF($A$6:$A1496,$A1496))</f>
        <v/>
      </c>
    </row>
    <row r="1497" customFormat="false" ht="15" hidden="false" customHeight="false" outlineLevel="0" collapsed="false">
      <c r="A1497" s="7"/>
      <c r="B1497" s="7"/>
      <c r="C1497" s="7"/>
      <c r="D1497" s="42"/>
      <c r="E1497" s="38" t="str">
        <f aca="false">IF($A1497="","",ROUND(N(C1497)*N(D1497),2))</f>
        <v/>
      </c>
      <c r="F1497" s="8" t="str">
        <f aca="false">IF($A1497="","",IF(COUNTIF(Invoices!$A$6:$A$505,$A1497)=0,"Invoice not registered",""))</f>
        <v/>
      </c>
      <c r="G1497" s="8" t="str">
        <f aca="false">IF($A1497="","",$A1497&amp;"|"&amp;COUNTIF($A$6:$A1497,$A1497))</f>
        <v/>
      </c>
    </row>
    <row r="1498" customFormat="false" ht="15" hidden="false" customHeight="false" outlineLevel="0" collapsed="false">
      <c r="A1498" s="7"/>
      <c r="B1498" s="7"/>
      <c r="C1498" s="7"/>
      <c r="D1498" s="42"/>
      <c r="E1498" s="38" t="str">
        <f aca="false">IF($A1498="","",ROUND(N(C1498)*N(D1498),2))</f>
        <v/>
      </c>
      <c r="F1498" s="8" t="str">
        <f aca="false">IF($A1498="","",IF(COUNTIF(Invoices!$A$6:$A$505,$A1498)=0,"Invoice not registered",""))</f>
        <v/>
      </c>
      <c r="G1498" s="8" t="str">
        <f aca="false">IF($A1498="","",$A1498&amp;"|"&amp;COUNTIF($A$6:$A1498,$A1498))</f>
        <v/>
      </c>
    </row>
    <row r="1499" customFormat="false" ht="15" hidden="false" customHeight="false" outlineLevel="0" collapsed="false">
      <c r="A1499" s="7"/>
      <c r="B1499" s="7"/>
      <c r="C1499" s="7"/>
      <c r="D1499" s="42"/>
      <c r="E1499" s="38" t="str">
        <f aca="false">IF($A1499="","",ROUND(N(C1499)*N(D1499),2))</f>
        <v/>
      </c>
      <c r="F1499" s="8" t="str">
        <f aca="false">IF($A1499="","",IF(COUNTIF(Invoices!$A$6:$A$505,$A1499)=0,"Invoice not registered",""))</f>
        <v/>
      </c>
      <c r="G1499" s="8" t="str">
        <f aca="false">IF($A1499="","",$A1499&amp;"|"&amp;COUNTIF($A$6:$A1499,$A1499))</f>
        <v/>
      </c>
    </row>
    <row r="1500" customFormat="false" ht="15" hidden="false" customHeight="false" outlineLevel="0" collapsed="false">
      <c r="A1500" s="7"/>
      <c r="B1500" s="7"/>
      <c r="C1500" s="7"/>
      <c r="D1500" s="42"/>
      <c r="E1500" s="38" t="str">
        <f aca="false">IF($A1500="","",ROUND(N(C1500)*N(D1500),2))</f>
        <v/>
      </c>
      <c r="F1500" s="8" t="str">
        <f aca="false">IF($A1500="","",IF(COUNTIF(Invoices!$A$6:$A$505,$A1500)=0,"Invoice not registered",""))</f>
        <v/>
      </c>
      <c r="G1500" s="8" t="str">
        <f aca="false">IF($A1500="","",$A1500&amp;"|"&amp;COUNTIF($A$6:$A1500,$A1500))</f>
        <v/>
      </c>
    </row>
    <row r="1501" customFormat="false" ht="15" hidden="false" customHeight="false" outlineLevel="0" collapsed="false">
      <c r="A1501" s="7"/>
      <c r="B1501" s="7"/>
      <c r="C1501" s="7"/>
      <c r="D1501" s="42"/>
      <c r="E1501" s="38" t="str">
        <f aca="false">IF($A1501="","",ROUND(N(C1501)*N(D1501),2))</f>
        <v/>
      </c>
      <c r="F1501" s="8" t="str">
        <f aca="false">IF($A1501="","",IF(COUNTIF(Invoices!$A$6:$A$505,$A1501)=0,"Invoice not registered",""))</f>
        <v/>
      </c>
      <c r="G1501" s="8" t="str">
        <f aca="false">IF($A1501="","",$A1501&amp;"|"&amp;COUNTIF($A$6:$A1501,$A1501))</f>
        <v/>
      </c>
    </row>
    <row r="1502" customFormat="false" ht="15" hidden="false" customHeight="false" outlineLevel="0" collapsed="false">
      <c r="A1502" s="7"/>
      <c r="B1502" s="7"/>
      <c r="C1502" s="7"/>
      <c r="D1502" s="42"/>
      <c r="E1502" s="38" t="str">
        <f aca="false">IF($A1502="","",ROUND(N(C1502)*N(D1502),2))</f>
        <v/>
      </c>
      <c r="F1502" s="8" t="str">
        <f aca="false">IF($A1502="","",IF(COUNTIF(Invoices!$A$6:$A$505,$A1502)=0,"Invoice not registered",""))</f>
        <v/>
      </c>
      <c r="G1502" s="8" t="str">
        <f aca="false">IF($A1502="","",$A1502&amp;"|"&amp;COUNTIF($A$6:$A1502,$A1502))</f>
        <v/>
      </c>
    </row>
    <row r="1503" customFormat="false" ht="15" hidden="false" customHeight="false" outlineLevel="0" collapsed="false">
      <c r="A1503" s="7"/>
      <c r="B1503" s="7"/>
      <c r="C1503" s="7"/>
      <c r="D1503" s="42"/>
      <c r="E1503" s="38" t="str">
        <f aca="false">IF($A1503="","",ROUND(N(C1503)*N(D1503),2))</f>
        <v/>
      </c>
      <c r="F1503" s="8" t="str">
        <f aca="false">IF($A1503="","",IF(COUNTIF(Invoices!$A$6:$A$505,$A1503)=0,"Invoice not registered",""))</f>
        <v/>
      </c>
      <c r="G1503" s="8" t="str">
        <f aca="false">IF($A1503="","",$A1503&amp;"|"&amp;COUNTIF($A$6:$A1503,$A1503))</f>
        <v/>
      </c>
    </row>
    <row r="1504" customFormat="false" ht="15" hidden="false" customHeight="false" outlineLevel="0" collapsed="false">
      <c r="A1504" s="7"/>
      <c r="B1504" s="7"/>
      <c r="C1504" s="7"/>
      <c r="D1504" s="42"/>
      <c r="E1504" s="38" t="str">
        <f aca="false">IF($A1504="","",ROUND(N(C1504)*N(D1504),2))</f>
        <v/>
      </c>
      <c r="F1504" s="8" t="str">
        <f aca="false">IF($A1504="","",IF(COUNTIF(Invoices!$A$6:$A$505,$A1504)=0,"Invoice not registered",""))</f>
        <v/>
      </c>
      <c r="G1504" s="8" t="str">
        <f aca="false">IF($A1504="","",$A1504&amp;"|"&amp;COUNTIF($A$6:$A1504,$A1504))</f>
        <v/>
      </c>
    </row>
    <row r="1505" customFormat="false" ht="15" hidden="false" customHeight="false" outlineLevel="0" collapsed="false">
      <c r="A1505" s="7"/>
      <c r="B1505" s="7"/>
      <c r="C1505" s="7"/>
      <c r="D1505" s="42"/>
      <c r="E1505" s="38" t="str">
        <f aca="false">IF($A1505="","",ROUND(N(C1505)*N(D1505),2))</f>
        <v/>
      </c>
      <c r="F1505" s="8" t="str">
        <f aca="false">IF($A1505="","",IF(COUNTIF(Invoices!$A$6:$A$505,$A1505)=0,"Invoice not registered",""))</f>
        <v/>
      </c>
      <c r="G1505" s="8" t="str">
        <f aca="false">IF($A1505="","",$A1505&amp;"|"&amp;COUNTIF($A$6:$A1505,$A1505))</f>
        <v/>
      </c>
    </row>
  </sheetData>
  <autoFilter ref="A5:G1505"/>
  <conditionalFormatting sqref="F6:F1505">
    <cfRule type="expression" priority="2" aboveAverage="0" equalAverage="0" bottom="0" percent="0" rank="0" text="" dxfId="20">
      <formula>$F6&lt;&gt;""</formula>
    </cfRule>
  </conditionalFormatting>
  <dataValidations count="2">
    <dataValidation allowBlank="true" error="Pick an invoice number from the Invoices sheet" errorStyle="stop" operator="between" showDropDown="false" showErrorMessage="true" showInputMessage="false" sqref="A6:A1505" type="list">
      <formula1>Invoices!$A$6:$A$505</formula1>
      <formula2>0</formula2>
    </dataValidation>
    <dataValidation allowBlank="true" error="Enter a number (0 or more)" errorStyle="stop" operator="greaterThanOrEqual" showDropDown="false" showErrorMessage="true" showInputMessage="false" sqref="C6:D1505" type="decimal">
      <formula1>0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6A4F"/>
    <pageSetUpPr fitToPage="true"/>
  </sheetPr>
  <dimension ref="A1:J1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3"/>
    <col collapsed="false" customWidth="true" hidden="false" outlineLevel="0" max="4" min="4" style="0" width="28"/>
    <col collapsed="false" customWidth="true" hidden="false" outlineLevel="0" max="5" min="5" style="0" width="16"/>
    <col collapsed="false" customWidth="true" hidden="false" outlineLevel="0" max="6" min="6" style="0" width="28"/>
    <col collapsed="false" customWidth="true" hidden="false" outlineLevel="0" max="7" min="7" style="0" width="15"/>
    <col collapsed="false" customWidth="true" hidden="false" outlineLevel="0" max="10" min="8" style="0" width="16"/>
  </cols>
  <sheetData>
    <row r="1" customFormat="false" ht="25.5" hidden="false" customHeight="true" outlineLevel="0" collapsed="false">
      <c r="A1" s="34" t="s">
        <v>158</v>
      </c>
    </row>
    <row r="2" customFormat="false" ht="15" hidden="false" customHeight="false" outlineLevel="0" collapsed="false">
      <c r="A2" s="11" t="s">
        <v>159</v>
      </c>
    </row>
    <row r="3" customFormat="false" ht="3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15" hidden="false" customHeight="false" outlineLevel="0" collapsed="false">
      <c r="A4" s="35" t="s">
        <v>96</v>
      </c>
      <c r="G4" s="36" t="n">
        <f aca="false">SUBTOTAL(109,G6:G1005)</f>
        <v>11000</v>
      </c>
    </row>
    <row r="5" customFormat="false" ht="31.5" hidden="false" customHeight="true" outlineLevel="0" collapsed="false">
      <c r="A5" s="37" t="s">
        <v>160</v>
      </c>
      <c r="B5" s="37" t="s">
        <v>161</v>
      </c>
      <c r="C5" s="37" t="s">
        <v>127</v>
      </c>
      <c r="D5" s="37" t="s">
        <v>88</v>
      </c>
      <c r="E5" s="37" t="s">
        <v>162</v>
      </c>
      <c r="F5" s="37" t="s">
        <v>163</v>
      </c>
      <c r="G5" s="37" t="s">
        <v>164</v>
      </c>
      <c r="H5" s="37" t="s">
        <v>165</v>
      </c>
      <c r="I5" s="37" t="s">
        <v>166</v>
      </c>
      <c r="J5" s="37" t="s">
        <v>150</v>
      </c>
    </row>
    <row r="6" customFormat="false" ht="15" hidden="false" customHeight="false" outlineLevel="0" collapsed="false">
      <c r="A6" s="7" t="s">
        <v>167</v>
      </c>
      <c r="B6" s="40" t="n">
        <v>46254</v>
      </c>
      <c r="C6" s="7" t="s">
        <v>138</v>
      </c>
      <c r="D6" s="8" t="str">
        <f aca="false">IF($A6="","",IFERROR(INDEX(Invoices!$D$6:$D$505,MATCH($C6,Invoices!$A$6:$A$505,0)),"Invoice not found"))</f>
        <v>Greenfield Agro Ltd</v>
      </c>
      <c r="E6" s="7" t="s">
        <v>60</v>
      </c>
      <c r="F6" s="7" t="s">
        <v>168</v>
      </c>
      <c r="G6" s="42" t="n">
        <v>7500</v>
      </c>
      <c r="H6" s="38" t="n">
        <f aca="false">IF($A6="","",SUMIFS($G$6:$G6,$C$6:$C6,$C6))</f>
        <v>7500</v>
      </c>
      <c r="I6" s="38" t="n">
        <f aca="false">IF($A6="","",IFERROR(ROUND(INDEX(Invoices!$J$6:$J$505,MATCH($C6,Invoices!$A$6:$A$505,0))-H6,2),""))</f>
        <v>0</v>
      </c>
      <c r="J6" s="8" t="str">
        <f aca="false">IF($A6="","",IF(ISNA(MATCH($C6,Invoices!$A$6:$A$505,0)),"Check invoice no.",IF(I6&lt;0,"Overpaid","")))</f>
        <v/>
      </c>
    </row>
    <row r="7" customFormat="false" ht="15" hidden="false" customHeight="false" outlineLevel="0" collapsed="false">
      <c r="A7" s="7" t="s">
        <v>169</v>
      </c>
      <c r="B7" s="40" t="n">
        <v>46275</v>
      </c>
      <c r="C7" s="7" t="s">
        <v>140</v>
      </c>
      <c r="D7" s="8" t="str">
        <f aca="false">IF($A7="","",IFERROR(INDEX(Invoices!$D$6:$D$505,MATCH($C7,Invoices!$A$6:$A$505,0)),"Invoice not found"))</f>
        <v>Kente Logistics</v>
      </c>
      <c r="E7" s="7" t="s">
        <v>59</v>
      </c>
      <c r="F7" s="7" t="s">
        <v>170</v>
      </c>
      <c r="G7" s="42" t="n">
        <v>2000</v>
      </c>
      <c r="H7" s="38" t="n">
        <f aca="false">IF($A7="","",SUMIFS($G$6:$G7,$C$6:$C7,$C7))</f>
        <v>2000</v>
      </c>
      <c r="I7" s="38" t="n">
        <f aca="false">IF($A7="","",IFERROR(ROUND(INDEX(Invoices!$J$6:$J$505,MATCH($C7,Invoices!$A$6:$A$505,0))-H7,2),""))</f>
        <v>2400</v>
      </c>
      <c r="J7" s="8" t="str">
        <f aca="false">IF($A7="","",IF(ISNA(MATCH($C7,Invoices!$A$6:$A$505,0)),"Check invoice no.",IF(I7&lt;0,"Overpaid","")))</f>
        <v/>
      </c>
    </row>
    <row r="8" customFormat="false" ht="15" hidden="false" customHeight="false" outlineLevel="0" collapsed="false">
      <c r="A8" s="7" t="s">
        <v>171</v>
      </c>
      <c r="B8" s="40" t="n">
        <v>46300</v>
      </c>
      <c r="C8" s="7" t="s">
        <v>142</v>
      </c>
      <c r="D8" s="8" t="str">
        <f aca="false">IF($A8="","",IFERROR(INDEX(Invoices!$D$6:$D$505,MATCH($C8,Invoices!$A$6:$A$505,0)),"Invoice not found"))</f>
        <v>Greenfield Agro Ltd</v>
      </c>
      <c r="E8" s="7" t="s">
        <v>61</v>
      </c>
      <c r="F8" s="7" t="s">
        <v>172</v>
      </c>
      <c r="G8" s="42" t="n">
        <v>1500</v>
      </c>
      <c r="H8" s="38" t="n">
        <f aca="false">IF($A8="","",SUMIFS($G$6:$G8,$C$6:$C8,$C8))</f>
        <v>1500</v>
      </c>
      <c r="I8" s="38" t="n">
        <f aca="false">IF($A8="","",IFERROR(ROUND(INDEX(Invoices!$J$6:$J$505,MATCH($C8,Invoices!$A$6:$A$505,0))-H8,2),""))</f>
        <v>4000</v>
      </c>
      <c r="J8" s="8" t="str">
        <f aca="false">IF($A8="","",IF(ISNA(MATCH($C8,Invoices!$A$6:$A$505,0)),"Check invoice no.",IF(I8&lt;0,"Overpaid","")))</f>
        <v/>
      </c>
    </row>
    <row r="9" customFormat="false" ht="15" hidden="false" customHeight="false" outlineLevel="0" collapsed="false">
      <c r="A9" s="7"/>
      <c r="B9" s="40"/>
      <c r="C9" s="7"/>
      <c r="D9" s="8" t="str">
        <f aca="false">IF($A9="","",IFERROR(INDEX(Invoices!$D$6:$D$505,MATCH($C9,Invoices!$A$6:$A$505,0)),"Invoice not found"))</f>
        <v/>
      </c>
      <c r="E9" s="7"/>
      <c r="F9" s="7"/>
      <c r="G9" s="42"/>
      <c r="H9" s="38" t="str">
        <f aca="false">IF($A9="","",SUMIFS($G$6:$G9,$C$6:$C9,$C9))</f>
        <v/>
      </c>
      <c r="I9" s="38" t="str">
        <f aca="false">IF($A9="","",IFERROR(ROUND(INDEX(Invoices!$J$6:$J$505,MATCH($C9,Invoices!$A$6:$A$505,0))-H9,2),""))</f>
        <v/>
      </c>
      <c r="J9" s="8" t="str">
        <f aca="false">IF($A9="","",IF(ISNA(MATCH($C9,Invoices!$A$6:$A$505,0)),"Check invoice no.",IF(I9&lt;0,"Overpaid","")))</f>
        <v/>
      </c>
    </row>
    <row r="10" customFormat="false" ht="15" hidden="false" customHeight="false" outlineLevel="0" collapsed="false">
      <c r="A10" s="7"/>
      <c r="B10" s="40"/>
      <c r="C10" s="7"/>
      <c r="D10" s="8" t="str">
        <f aca="false">IF($A10="","",IFERROR(INDEX(Invoices!$D$6:$D$505,MATCH($C10,Invoices!$A$6:$A$505,0)),"Invoice not found"))</f>
        <v/>
      </c>
      <c r="E10" s="7"/>
      <c r="F10" s="7"/>
      <c r="G10" s="42"/>
      <c r="H10" s="38" t="str">
        <f aca="false">IF($A10="","",SUMIFS($G$6:$G10,$C$6:$C10,$C10))</f>
        <v/>
      </c>
      <c r="I10" s="38" t="str">
        <f aca="false">IF($A10="","",IFERROR(ROUND(INDEX(Invoices!$J$6:$J$505,MATCH($C10,Invoices!$A$6:$A$505,0))-H10,2),""))</f>
        <v/>
      </c>
      <c r="J10" s="8" t="str">
        <f aca="false">IF($A10="","",IF(ISNA(MATCH($C10,Invoices!$A$6:$A$505,0)),"Check invoice no.",IF(I10&lt;0,"Overpaid","")))</f>
        <v/>
      </c>
    </row>
    <row r="11" customFormat="false" ht="15" hidden="false" customHeight="false" outlineLevel="0" collapsed="false">
      <c r="A11" s="7"/>
      <c r="B11" s="40"/>
      <c r="C11" s="7"/>
      <c r="D11" s="8" t="str">
        <f aca="false">IF($A11="","",IFERROR(INDEX(Invoices!$D$6:$D$505,MATCH($C11,Invoices!$A$6:$A$505,0)),"Invoice not found"))</f>
        <v/>
      </c>
      <c r="E11" s="7"/>
      <c r="F11" s="7"/>
      <c r="G11" s="42"/>
      <c r="H11" s="38" t="str">
        <f aca="false">IF($A11="","",SUMIFS($G$6:$G11,$C$6:$C11,$C11))</f>
        <v/>
      </c>
      <c r="I11" s="38" t="str">
        <f aca="false">IF($A11="","",IFERROR(ROUND(INDEX(Invoices!$J$6:$J$505,MATCH($C11,Invoices!$A$6:$A$505,0))-H11,2),""))</f>
        <v/>
      </c>
      <c r="J11" s="8" t="str">
        <f aca="false">IF($A11="","",IF(ISNA(MATCH($C11,Invoices!$A$6:$A$505,0)),"Check invoice no.",IF(I11&lt;0,"Overpaid","")))</f>
        <v/>
      </c>
    </row>
    <row r="12" customFormat="false" ht="15" hidden="false" customHeight="false" outlineLevel="0" collapsed="false">
      <c r="A12" s="7"/>
      <c r="B12" s="40"/>
      <c r="C12" s="7"/>
      <c r="D12" s="8" t="str">
        <f aca="false">IF($A12="","",IFERROR(INDEX(Invoices!$D$6:$D$505,MATCH($C12,Invoices!$A$6:$A$505,0)),"Invoice not found"))</f>
        <v/>
      </c>
      <c r="E12" s="7"/>
      <c r="F12" s="7"/>
      <c r="G12" s="42"/>
      <c r="H12" s="38" t="str">
        <f aca="false">IF($A12="","",SUMIFS($G$6:$G12,$C$6:$C12,$C12))</f>
        <v/>
      </c>
      <c r="I12" s="38" t="str">
        <f aca="false">IF($A12="","",IFERROR(ROUND(INDEX(Invoices!$J$6:$J$505,MATCH($C12,Invoices!$A$6:$A$505,0))-H12,2),""))</f>
        <v/>
      </c>
      <c r="J12" s="8" t="str">
        <f aca="false">IF($A12="","",IF(ISNA(MATCH($C12,Invoices!$A$6:$A$505,0)),"Check invoice no.",IF(I12&lt;0,"Overpaid","")))</f>
        <v/>
      </c>
    </row>
    <row r="13" customFormat="false" ht="15" hidden="false" customHeight="false" outlineLevel="0" collapsed="false">
      <c r="A13" s="7"/>
      <c r="B13" s="40"/>
      <c r="C13" s="7"/>
      <c r="D13" s="8" t="str">
        <f aca="false">IF($A13="","",IFERROR(INDEX(Invoices!$D$6:$D$505,MATCH($C13,Invoices!$A$6:$A$505,0)),"Invoice not found"))</f>
        <v/>
      </c>
      <c r="E13" s="7"/>
      <c r="F13" s="7"/>
      <c r="G13" s="42"/>
      <c r="H13" s="38" t="str">
        <f aca="false">IF($A13="","",SUMIFS($G$6:$G13,$C$6:$C13,$C13))</f>
        <v/>
      </c>
      <c r="I13" s="38" t="str">
        <f aca="false">IF($A13="","",IFERROR(ROUND(INDEX(Invoices!$J$6:$J$505,MATCH($C13,Invoices!$A$6:$A$505,0))-H13,2),""))</f>
        <v/>
      </c>
      <c r="J13" s="8" t="str">
        <f aca="false">IF($A13="","",IF(ISNA(MATCH($C13,Invoices!$A$6:$A$505,0)),"Check invoice no.",IF(I13&lt;0,"Overpaid","")))</f>
        <v/>
      </c>
    </row>
    <row r="14" customFormat="false" ht="15" hidden="false" customHeight="false" outlineLevel="0" collapsed="false">
      <c r="A14" s="7"/>
      <c r="B14" s="40"/>
      <c r="C14" s="7"/>
      <c r="D14" s="8" t="str">
        <f aca="false">IF($A14="","",IFERROR(INDEX(Invoices!$D$6:$D$505,MATCH($C14,Invoices!$A$6:$A$505,0)),"Invoice not found"))</f>
        <v/>
      </c>
      <c r="E14" s="7"/>
      <c r="F14" s="7"/>
      <c r="G14" s="42"/>
      <c r="H14" s="38" t="str">
        <f aca="false">IF($A14="","",SUMIFS($G$6:$G14,$C$6:$C14,$C14))</f>
        <v/>
      </c>
      <c r="I14" s="38" t="str">
        <f aca="false">IF($A14="","",IFERROR(ROUND(INDEX(Invoices!$J$6:$J$505,MATCH($C14,Invoices!$A$6:$A$505,0))-H14,2),""))</f>
        <v/>
      </c>
      <c r="J14" s="8" t="str">
        <f aca="false">IF($A14="","",IF(ISNA(MATCH($C14,Invoices!$A$6:$A$505,0)),"Check invoice no.",IF(I14&lt;0,"Overpaid","")))</f>
        <v/>
      </c>
    </row>
    <row r="15" customFormat="false" ht="15" hidden="false" customHeight="false" outlineLevel="0" collapsed="false">
      <c r="A15" s="7"/>
      <c r="B15" s="40"/>
      <c r="C15" s="7"/>
      <c r="D15" s="8" t="str">
        <f aca="false">IF($A15="","",IFERROR(INDEX(Invoices!$D$6:$D$505,MATCH($C15,Invoices!$A$6:$A$505,0)),"Invoice not found"))</f>
        <v/>
      </c>
      <c r="E15" s="7"/>
      <c r="F15" s="7"/>
      <c r="G15" s="42"/>
      <c r="H15" s="38" t="str">
        <f aca="false">IF($A15="","",SUMIFS($G$6:$G15,$C$6:$C15,$C15))</f>
        <v/>
      </c>
      <c r="I15" s="38" t="str">
        <f aca="false">IF($A15="","",IFERROR(ROUND(INDEX(Invoices!$J$6:$J$505,MATCH($C15,Invoices!$A$6:$A$505,0))-H15,2),""))</f>
        <v/>
      </c>
      <c r="J15" s="8" t="str">
        <f aca="false">IF($A15="","",IF(ISNA(MATCH($C15,Invoices!$A$6:$A$505,0)),"Check invoice no.",IF(I15&lt;0,"Overpaid","")))</f>
        <v/>
      </c>
    </row>
    <row r="16" customFormat="false" ht="15" hidden="false" customHeight="false" outlineLevel="0" collapsed="false">
      <c r="A16" s="7"/>
      <c r="B16" s="40"/>
      <c r="C16" s="7"/>
      <c r="D16" s="8" t="str">
        <f aca="false">IF($A16="","",IFERROR(INDEX(Invoices!$D$6:$D$505,MATCH($C16,Invoices!$A$6:$A$505,0)),"Invoice not found"))</f>
        <v/>
      </c>
      <c r="E16" s="7"/>
      <c r="F16" s="7"/>
      <c r="G16" s="42"/>
      <c r="H16" s="38" t="str">
        <f aca="false">IF($A16="","",SUMIFS($G$6:$G16,$C$6:$C16,$C16))</f>
        <v/>
      </c>
      <c r="I16" s="38" t="str">
        <f aca="false">IF($A16="","",IFERROR(ROUND(INDEX(Invoices!$J$6:$J$505,MATCH($C16,Invoices!$A$6:$A$505,0))-H16,2),""))</f>
        <v/>
      </c>
      <c r="J16" s="8" t="str">
        <f aca="false">IF($A16="","",IF(ISNA(MATCH($C16,Invoices!$A$6:$A$505,0)),"Check invoice no.",IF(I16&lt;0,"Overpaid","")))</f>
        <v/>
      </c>
    </row>
    <row r="17" customFormat="false" ht="15" hidden="false" customHeight="false" outlineLevel="0" collapsed="false">
      <c r="A17" s="7"/>
      <c r="B17" s="40"/>
      <c r="C17" s="7"/>
      <c r="D17" s="8" t="str">
        <f aca="false">IF($A17="","",IFERROR(INDEX(Invoices!$D$6:$D$505,MATCH($C17,Invoices!$A$6:$A$505,0)),"Invoice not found"))</f>
        <v/>
      </c>
      <c r="E17" s="7"/>
      <c r="F17" s="7"/>
      <c r="G17" s="42"/>
      <c r="H17" s="38" t="str">
        <f aca="false">IF($A17="","",SUMIFS($G$6:$G17,$C$6:$C17,$C17))</f>
        <v/>
      </c>
      <c r="I17" s="38" t="str">
        <f aca="false">IF($A17="","",IFERROR(ROUND(INDEX(Invoices!$J$6:$J$505,MATCH($C17,Invoices!$A$6:$A$505,0))-H17,2),""))</f>
        <v/>
      </c>
      <c r="J17" s="8" t="str">
        <f aca="false">IF($A17="","",IF(ISNA(MATCH($C17,Invoices!$A$6:$A$505,0)),"Check invoice no.",IF(I17&lt;0,"Overpaid","")))</f>
        <v/>
      </c>
    </row>
    <row r="18" customFormat="false" ht="15" hidden="false" customHeight="false" outlineLevel="0" collapsed="false">
      <c r="A18" s="7"/>
      <c r="B18" s="40"/>
      <c r="C18" s="7"/>
      <c r="D18" s="8" t="str">
        <f aca="false">IF($A18="","",IFERROR(INDEX(Invoices!$D$6:$D$505,MATCH($C18,Invoices!$A$6:$A$505,0)),"Invoice not found"))</f>
        <v/>
      </c>
      <c r="E18" s="7"/>
      <c r="F18" s="7"/>
      <c r="G18" s="42"/>
      <c r="H18" s="38" t="str">
        <f aca="false">IF($A18="","",SUMIFS($G$6:$G18,$C$6:$C18,$C18))</f>
        <v/>
      </c>
      <c r="I18" s="38" t="str">
        <f aca="false">IF($A18="","",IFERROR(ROUND(INDEX(Invoices!$J$6:$J$505,MATCH($C18,Invoices!$A$6:$A$505,0))-H18,2),""))</f>
        <v/>
      </c>
      <c r="J18" s="8" t="str">
        <f aca="false">IF($A18="","",IF(ISNA(MATCH($C18,Invoices!$A$6:$A$505,0)),"Check invoice no.",IF(I18&lt;0,"Overpaid","")))</f>
        <v/>
      </c>
    </row>
    <row r="19" customFormat="false" ht="15" hidden="false" customHeight="false" outlineLevel="0" collapsed="false">
      <c r="A19" s="7"/>
      <c r="B19" s="40"/>
      <c r="C19" s="7"/>
      <c r="D19" s="8" t="str">
        <f aca="false">IF($A19="","",IFERROR(INDEX(Invoices!$D$6:$D$505,MATCH($C19,Invoices!$A$6:$A$505,0)),"Invoice not found"))</f>
        <v/>
      </c>
      <c r="E19" s="7"/>
      <c r="F19" s="7"/>
      <c r="G19" s="42"/>
      <c r="H19" s="38" t="str">
        <f aca="false">IF($A19="","",SUMIFS($G$6:$G19,$C$6:$C19,$C19))</f>
        <v/>
      </c>
      <c r="I19" s="38" t="str">
        <f aca="false">IF($A19="","",IFERROR(ROUND(INDEX(Invoices!$J$6:$J$505,MATCH($C19,Invoices!$A$6:$A$505,0))-H19,2),""))</f>
        <v/>
      </c>
      <c r="J19" s="8" t="str">
        <f aca="false">IF($A19="","",IF(ISNA(MATCH($C19,Invoices!$A$6:$A$505,0)),"Check invoice no.",IF(I19&lt;0,"Overpaid","")))</f>
        <v/>
      </c>
    </row>
    <row r="20" customFormat="false" ht="15" hidden="false" customHeight="false" outlineLevel="0" collapsed="false">
      <c r="A20" s="7"/>
      <c r="B20" s="40"/>
      <c r="C20" s="7"/>
      <c r="D20" s="8" t="str">
        <f aca="false">IF($A20="","",IFERROR(INDEX(Invoices!$D$6:$D$505,MATCH($C20,Invoices!$A$6:$A$505,0)),"Invoice not found"))</f>
        <v/>
      </c>
      <c r="E20" s="7"/>
      <c r="F20" s="7"/>
      <c r="G20" s="42"/>
      <c r="H20" s="38" t="str">
        <f aca="false">IF($A20="","",SUMIFS($G$6:$G20,$C$6:$C20,$C20))</f>
        <v/>
      </c>
      <c r="I20" s="38" t="str">
        <f aca="false">IF($A20="","",IFERROR(ROUND(INDEX(Invoices!$J$6:$J$505,MATCH($C20,Invoices!$A$6:$A$505,0))-H20,2),""))</f>
        <v/>
      </c>
      <c r="J20" s="8" t="str">
        <f aca="false">IF($A20="","",IF(ISNA(MATCH($C20,Invoices!$A$6:$A$505,0)),"Check invoice no.",IF(I20&lt;0,"Overpaid","")))</f>
        <v/>
      </c>
    </row>
    <row r="21" customFormat="false" ht="15" hidden="false" customHeight="false" outlineLevel="0" collapsed="false">
      <c r="A21" s="7"/>
      <c r="B21" s="40"/>
      <c r="C21" s="7"/>
      <c r="D21" s="8" t="str">
        <f aca="false">IF($A21="","",IFERROR(INDEX(Invoices!$D$6:$D$505,MATCH($C21,Invoices!$A$6:$A$505,0)),"Invoice not found"))</f>
        <v/>
      </c>
      <c r="E21" s="7"/>
      <c r="F21" s="7"/>
      <c r="G21" s="42"/>
      <c r="H21" s="38" t="str">
        <f aca="false">IF($A21="","",SUMIFS($G$6:$G21,$C$6:$C21,$C21))</f>
        <v/>
      </c>
      <c r="I21" s="38" t="str">
        <f aca="false">IF($A21="","",IFERROR(ROUND(INDEX(Invoices!$J$6:$J$505,MATCH($C21,Invoices!$A$6:$A$505,0))-H21,2),""))</f>
        <v/>
      </c>
      <c r="J21" s="8" t="str">
        <f aca="false">IF($A21="","",IF(ISNA(MATCH($C21,Invoices!$A$6:$A$505,0)),"Check invoice no.",IF(I21&lt;0,"Overpaid","")))</f>
        <v/>
      </c>
    </row>
    <row r="22" customFormat="false" ht="15" hidden="false" customHeight="false" outlineLevel="0" collapsed="false">
      <c r="A22" s="7"/>
      <c r="B22" s="40"/>
      <c r="C22" s="7"/>
      <c r="D22" s="8" t="str">
        <f aca="false">IF($A22="","",IFERROR(INDEX(Invoices!$D$6:$D$505,MATCH($C22,Invoices!$A$6:$A$505,0)),"Invoice not found"))</f>
        <v/>
      </c>
      <c r="E22" s="7"/>
      <c r="F22" s="7"/>
      <c r="G22" s="42"/>
      <c r="H22" s="38" t="str">
        <f aca="false">IF($A22="","",SUMIFS($G$6:$G22,$C$6:$C22,$C22))</f>
        <v/>
      </c>
      <c r="I22" s="38" t="str">
        <f aca="false">IF($A22="","",IFERROR(ROUND(INDEX(Invoices!$J$6:$J$505,MATCH($C22,Invoices!$A$6:$A$505,0))-H22,2),""))</f>
        <v/>
      </c>
      <c r="J22" s="8" t="str">
        <f aca="false">IF($A22="","",IF(ISNA(MATCH($C22,Invoices!$A$6:$A$505,0)),"Check invoice no.",IF(I22&lt;0,"Overpaid","")))</f>
        <v/>
      </c>
    </row>
    <row r="23" customFormat="false" ht="15" hidden="false" customHeight="false" outlineLevel="0" collapsed="false">
      <c r="A23" s="7"/>
      <c r="B23" s="40"/>
      <c r="C23" s="7"/>
      <c r="D23" s="8" t="str">
        <f aca="false">IF($A23="","",IFERROR(INDEX(Invoices!$D$6:$D$505,MATCH($C23,Invoices!$A$6:$A$505,0)),"Invoice not found"))</f>
        <v/>
      </c>
      <c r="E23" s="7"/>
      <c r="F23" s="7"/>
      <c r="G23" s="42"/>
      <c r="H23" s="38" t="str">
        <f aca="false">IF($A23="","",SUMIFS($G$6:$G23,$C$6:$C23,$C23))</f>
        <v/>
      </c>
      <c r="I23" s="38" t="str">
        <f aca="false">IF($A23="","",IFERROR(ROUND(INDEX(Invoices!$J$6:$J$505,MATCH($C23,Invoices!$A$6:$A$505,0))-H23,2),""))</f>
        <v/>
      </c>
      <c r="J23" s="8" t="str">
        <f aca="false">IF($A23="","",IF(ISNA(MATCH($C23,Invoices!$A$6:$A$505,0)),"Check invoice no.",IF(I23&lt;0,"Overpaid","")))</f>
        <v/>
      </c>
    </row>
    <row r="24" customFormat="false" ht="15" hidden="false" customHeight="false" outlineLevel="0" collapsed="false">
      <c r="A24" s="7"/>
      <c r="B24" s="40"/>
      <c r="C24" s="7"/>
      <c r="D24" s="8" t="str">
        <f aca="false">IF($A24="","",IFERROR(INDEX(Invoices!$D$6:$D$505,MATCH($C24,Invoices!$A$6:$A$505,0)),"Invoice not found"))</f>
        <v/>
      </c>
      <c r="E24" s="7"/>
      <c r="F24" s="7"/>
      <c r="G24" s="42"/>
      <c r="H24" s="38" t="str">
        <f aca="false">IF($A24="","",SUMIFS($G$6:$G24,$C$6:$C24,$C24))</f>
        <v/>
      </c>
      <c r="I24" s="38" t="str">
        <f aca="false">IF($A24="","",IFERROR(ROUND(INDEX(Invoices!$J$6:$J$505,MATCH($C24,Invoices!$A$6:$A$505,0))-H24,2),""))</f>
        <v/>
      </c>
      <c r="J24" s="8" t="str">
        <f aca="false">IF($A24="","",IF(ISNA(MATCH($C24,Invoices!$A$6:$A$505,0)),"Check invoice no.",IF(I24&lt;0,"Overpaid","")))</f>
        <v/>
      </c>
    </row>
    <row r="25" customFormat="false" ht="15" hidden="false" customHeight="false" outlineLevel="0" collapsed="false">
      <c r="A25" s="7"/>
      <c r="B25" s="40"/>
      <c r="C25" s="7"/>
      <c r="D25" s="8" t="str">
        <f aca="false">IF($A25="","",IFERROR(INDEX(Invoices!$D$6:$D$505,MATCH($C25,Invoices!$A$6:$A$505,0)),"Invoice not found"))</f>
        <v/>
      </c>
      <c r="E25" s="7"/>
      <c r="F25" s="7"/>
      <c r="G25" s="42"/>
      <c r="H25" s="38" t="str">
        <f aca="false">IF($A25="","",SUMIFS($G$6:$G25,$C$6:$C25,$C25))</f>
        <v/>
      </c>
      <c r="I25" s="38" t="str">
        <f aca="false">IF($A25="","",IFERROR(ROUND(INDEX(Invoices!$J$6:$J$505,MATCH($C25,Invoices!$A$6:$A$505,0))-H25,2),""))</f>
        <v/>
      </c>
      <c r="J25" s="8" t="str">
        <f aca="false">IF($A25="","",IF(ISNA(MATCH($C25,Invoices!$A$6:$A$505,0)),"Check invoice no.",IF(I25&lt;0,"Overpaid","")))</f>
        <v/>
      </c>
    </row>
    <row r="26" customFormat="false" ht="15" hidden="false" customHeight="false" outlineLevel="0" collapsed="false">
      <c r="A26" s="7"/>
      <c r="B26" s="40"/>
      <c r="C26" s="7"/>
      <c r="D26" s="8" t="str">
        <f aca="false">IF($A26="","",IFERROR(INDEX(Invoices!$D$6:$D$505,MATCH($C26,Invoices!$A$6:$A$505,0)),"Invoice not found"))</f>
        <v/>
      </c>
      <c r="E26" s="7"/>
      <c r="F26" s="7"/>
      <c r="G26" s="42"/>
      <c r="H26" s="38" t="str">
        <f aca="false">IF($A26="","",SUMIFS($G$6:$G26,$C$6:$C26,$C26))</f>
        <v/>
      </c>
      <c r="I26" s="38" t="str">
        <f aca="false">IF($A26="","",IFERROR(ROUND(INDEX(Invoices!$J$6:$J$505,MATCH($C26,Invoices!$A$6:$A$505,0))-H26,2),""))</f>
        <v/>
      </c>
      <c r="J26" s="8" t="str">
        <f aca="false">IF($A26="","",IF(ISNA(MATCH($C26,Invoices!$A$6:$A$505,0)),"Check invoice no.",IF(I26&lt;0,"Overpaid","")))</f>
        <v/>
      </c>
    </row>
    <row r="27" customFormat="false" ht="15" hidden="false" customHeight="false" outlineLevel="0" collapsed="false">
      <c r="A27" s="7"/>
      <c r="B27" s="40"/>
      <c r="C27" s="7"/>
      <c r="D27" s="8" t="str">
        <f aca="false">IF($A27="","",IFERROR(INDEX(Invoices!$D$6:$D$505,MATCH($C27,Invoices!$A$6:$A$505,0)),"Invoice not found"))</f>
        <v/>
      </c>
      <c r="E27" s="7"/>
      <c r="F27" s="7"/>
      <c r="G27" s="42"/>
      <c r="H27" s="38" t="str">
        <f aca="false">IF($A27="","",SUMIFS($G$6:$G27,$C$6:$C27,$C27))</f>
        <v/>
      </c>
      <c r="I27" s="38" t="str">
        <f aca="false">IF($A27="","",IFERROR(ROUND(INDEX(Invoices!$J$6:$J$505,MATCH($C27,Invoices!$A$6:$A$505,0))-H27,2),""))</f>
        <v/>
      </c>
      <c r="J27" s="8" t="str">
        <f aca="false">IF($A27="","",IF(ISNA(MATCH($C27,Invoices!$A$6:$A$505,0)),"Check invoice no.",IF(I27&lt;0,"Overpaid","")))</f>
        <v/>
      </c>
    </row>
    <row r="28" customFormat="false" ht="15" hidden="false" customHeight="false" outlineLevel="0" collapsed="false">
      <c r="A28" s="7"/>
      <c r="B28" s="40"/>
      <c r="C28" s="7"/>
      <c r="D28" s="8" t="str">
        <f aca="false">IF($A28="","",IFERROR(INDEX(Invoices!$D$6:$D$505,MATCH($C28,Invoices!$A$6:$A$505,0)),"Invoice not found"))</f>
        <v/>
      </c>
      <c r="E28" s="7"/>
      <c r="F28" s="7"/>
      <c r="G28" s="42"/>
      <c r="H28" s="38" t="str">
        <f aca="false">IF($A28="","",SUMIFS($G$6:$G28,$C$6:$C28,$C28))</f>
        <v/>
      </c>
      <c r="I28" s="38" t="str">
        <f aca="false">IF($A28="","",IFERROR(ROUND(INDEX(Invoices!$J$6:$J$505,MATCH($C28,Invoices!$A$6:$A$505,0))-H28,2),""))</f>
        <v/>
      </c>
      <c r="J28" s="8" t="str">
        <f aca="false">IF($A28="","",IF(ISNA(MATCH($C28,Invoices!$A$6:$A$505,0)),"Check invoice no.",IF(I28&lt;0,"Overpaid","")))</f>
        <v/>
      </c>
    </row>
    <row r="29" customFormat="false" ht="15" hidden="false" customHeight="false" outlineLevel="0" collapsed="false">
      <c r="A29" s="7"/>
      <c r="B29" s="40"/>
      <c r="C29" s="7"/>
      <c r="D29" s="8" t="str">
        <f aca="false">IF($A29="","",IFERROR(INDEX(Invoices!$D$6:$D$505,MATCH($C29,Invoices!$A$6:$A$505,0)),"Invoice not found"))</f>
        <v/>
      </c>
      <c r="E29" s="7"/>
      <c r="F29" s="7"/>
      <c r="G29" s="42"/>
      <c r="H29" s="38" t="str">
        <f aca="false">IF($A29="","",SUMIFS($G$6:$G29,$C$6:$C29,$C29))</f>
        <v/>
      </c>
      <c r="I29" s="38" t="str">
        <f aca="false">IF($A29="","",IFERROR(ROUND(INDEX(Invoices!$J$6:$J$505,MATCH($C29,Invoices!$A$6:$A$505,0))-H29,2),""))</f>
        <v/>
      </c>
      <c r="J29" s="8" t="str">
        <f aca="false">IF($A29="","",IF(ISNA(MATCH($C29,Invoices!$A$6:$A$505,0)),"Check invoice no.",IF(I29&lt;0,"Overpaid","")))</f>
        <v/>
      </c>
    </row>
    <row r="30" customFormat="false" ht="15" hidden="false" customHeight="false" outlineLevel="0" collapsed="false">
      <c r="A30" s="7"/>
      <c r="B30" s="40"/>
      <c r="C30" s="7"/>
      <c r="D30" s="8" t="str">
        <f aca="false">IF($A30="","",IFERROR(INDEX(Invoices!$D$6:$D$505,MATCH($C30,Invoices!$A$6:$A$505,0)),"Invoice not found"))</f>
        <v/>
      </c>
      <c r="E30" s="7"/>
      <c r="F30" s="7"/>
      <c r="G30" s="42"/>
      <c r="H30" s="38" t="str">
        <f aca="false">IF($A30="","",SUMIFS($G$6:$G30,$C$6:$C30,$C30))</f>
        <v/>
      </c>
      <c r="I30" s="38" t="str">
        <f aca="false">IF($A30="","",IFERROR(ROUND(INDEX(Invoices!$J$6:$J$505,MATCH($C30,Invoices!$A$6:$A$505,0))-H30,2),""))</f>
        <v/>
      </c>
      <c r="J30" s="8" t="str">
        <f aca="false">IF($A30="","",IF(ISNA(MATCH($C30,Invoices!$A$6:$A$505,0)),"Check invoice no.",IF(I30&lt;0,"Overpaid","")))</f>
        <v/>
      </c>
    </row>
    <row r="31" customFormat="false" ht="15" hidden="false" customHeight="false" outlineLevel="0" collapsed="false">
      <c r="A31" s="7"/>
      <c r="B31" s="40"/>
      <c r="C31" s="7"/>
      <c r="D31" s="8" t="str">
        <f aca="false">IF($A31="","",IFERROR(INDEX(Invoices!$D$6:$D$505,MATCH($C31,Invoices!$A$6:$A$505,0)),"Invoice not found"))</f>
        <v/>
      </c>
      <c r="E31" s="7"/>
      <c r="F31" s="7"/>
      <c r="G31" s="42"/>
      <c r="H31" s="38" t="str">
        <f aca="false">IF($A31="","",SUMIFS($G$6:$G31,$C$6:$C31,$C31))</f>
        <v/>
      </c>
      <c r="I31" s="38" t="str">
        <f aca="false">IF($A31="","",IFERROR(ROUND(INDEX(Invoices!$J$6:$J$505,MATCH($C31,Invoices!$A$6:$A$505,0))-H31,2),""))</f>
        <v/>
      </c>
      <c r="J31" s="8" t="str">
        <f aca="false">IF($A31="","",IF(ISNA(MATCH($C31,Invoices!$A$6:$A$505,0)),"Check invoice no.",IF(I31&lt;0,"Overpaid","")))</f>
        <v/>
      </c>
    </row>
    <row r="32" customFormat="false" ht="15" hidden="false" customHeight="false" outlineLevel="0" collapsed="false">
      <c r="A32" s="7"/>
      <c r="B32" s="40"/>
      <c r="C32" s="7"/>
      <c r="D32" s="8" t="str">
        <f aca="false">IF($A32="","",IFERROR(INDEX(Invoices!$D$6:$D$505,MATCH($C32,Invoices!$A$6:$A$505,0)),"Invoice not found"))</f>
        <v/>
      </c>
      <c r="E32" s="7"/>
      <c r="F32" s="7"/>
      <c r="G32" s="42"/>
      <c r="H32" s="38" t="str">
        <f aca="false">IF($A32="","",SUMIFS($G$6:$G32,$C$6:$C32,$C32))</f>
        <v/>
      </c>
      <c r="I32" s="38" t="str">
        <f aca="false">IF($A32="","",IFERROR(ROUND(INDEX(Invoices!$J$6:$J$505,MATCH($C32,Invoices!$A$6:$A$505,0))-H32,2),""))</f>
        <v/>
      </c>
      <c r="J32" s="8" t="str">
        <f aca="false">IF($A32="","",IF(ISNA(MATCH($C32,Invoices!$A$6:$A$505,0)),"Check invoice no.",IF(I32&lt;0,"Overpaid","")))</f>
        <v/>
      </c>
    </row>
    <row r="33" customFormat="false" ht="15" hidden="false" customHeight="false" outlineLevel="0" collapsed="false">
      <c r="A33" s="7"/>
      <c r="B33" s="40"/>
      <c r="C33" s="7"/>
      <c r="D33" s="8" t="str">
        <f aca="false">IF($A33="","",IFERROR(INDEX(Invoices!$D$6:$D$505,MATCH($C33,Invoices!$A$6:$A$505,0)),"Invoice not found"))</f>
        <v/>
      </c>
      <c r="E33" s="7"/>
      <c r="F33" s="7"/>
      <c r="G33" s="42"/>
      <c r="H33" s="38" t="str">
        <f aca="false">IF($A33="","",SUMIFS($G$6:$G33,$C$6:$C33,$C33))</f>
        <v/>
      </c>
      <c r="I33" s="38" t="str">
        <f aca="false">IF($A33="","",IFERROR(ROUND(INDEX(Invoices!$J$6:$J$505,MATCH($C33,Invoices!$A$6:$A$505,0))-H33,2),""))</f>
        <v/>
      </c>
      <c r="J33" s="8" t="str">
        <f aca="false">IF($A33="","",IF(ISNA(MATCH($C33,Invoices!$A$6:$A$505,0)),"Check invoice no.",IF(I33&lt;0,"Overpaid","")))</f>
        <v/>
      </c>
    </row>
    <row r="34" customFormat="false" ht="15" hidden="false" customHeight="false" outlineLevel="0" collapsed="false">
      <c r="A34" s="7"/>
      <c r="B34" s="40"/>
      <c r="C34" s="7"/>
      <c r="D34" s="8" t="str">
        <f aca="false">IF($A34="","",IFERROR(INDEX(Invoices!$D$6:$D$505,MATCH($C34,Invoices!$A$6:$A$505,0)),"Invoice not found"))</f>
        <v/>
      </c>
      <c r="E34" s="7"/>
      <c r="F34" s="7"/>
      <c r="G34" s="42"/>
      <c r="H34" s="38" t="str">
        <f aca="false">IF($A34="","",SUMIFS($G$6:$G34,$C$6:$C34,$C34))</f>
        <v/>
      </c>
      <c r="I34" s="38" t="str">
        <f aca="false">IF($A34="","",IFERROR(ROUND(INDEX(Invoices!$J$6:$J$505,MATCH($C34,Invoices!$A$6:$A$505,0))-H34,2),""))</f>
        <v/>
      </c>
      <c r="J34" s="8" t="str">
        <f aca="false">IF($A34="","",IF(ISNA(MATCH($C34,Invoices!$A$6:$A$505,0)),"Check invoice no.",IF(I34&lt;0,"Overpaid","")))</f>
        <v/>
      </c>
    </row>
    <row r="35" customFormat="false" ht="15" hidden="false" customHeight="false" outlineLevel="0" collapsed="false">
      <c r="A35" s="7"/>
      <c r="B35" s="40"/>
      <c r="C35" s="7"/>
      <c r="D35" s="8" t="str">
        <f aca="false">IF($A35="","",IFERROR(INDEX(Invoices!$D$6:$D$505,MATCH($C35,Invoices!$A$6:$A$505,0)),"Invoice not found"))</f>
        <v/>
      </c>
      <c r="E35" s="7"/>
      <c r="F35" s="7"/>
      <c r="G35" s="42"/>
      <c r="H35" s="38" t="str">
        <f aca="false">IF($A35="","",SUMIFS($G$6:$G35,$C$6:$C35,$C35))</f>
        <v/>
      </c>
      <c r="I35" s="38" t="str">
        <f aca="false">IF($A35="","",IFERROR(ROUND(INDEX(Invoices!$J$6:$J$505,MATCH($C35,Invoices!$A$6:$A$505,0))-H35,2),""))</f>
        <v/>
      </c>
      <c r="J35" s="8" t="str">
        <f aca="false">IF($A35="","",IF(ISNA(MATCH($C35,Invoices!$A$6:$A$505,0)),"Check invoice no.",IF(I35&lt;0,"Overpaid","")))</f>
        <v/>
      </c>
    </row>
    <row r="36" customFormat="false" ht="15" hidden="false" customHeight="false" outlineLevel="0" collapsed="false">
      <c r="A36" s="7"/>
      <c r="B36" s="40"/>
      <c r="C36" s="7"/>
      <c r="D36" s="8" t="str">
        <f aca="false">IF($A36="","",IFERROR(INDEX(Invoices!$D$6:$D$505,MATCH($C36,Invoices!$A$6:$A$505,0)),"Invoice not found"))</f>
        <v/>
      </c>
      <c r="E36" s="7"/>
      <c r="F36" s="7"/>
      <c r="G36" s="42"/>
      <c r="H36" s="38" t="str">
        <f aca="false">IF($A36="","",SUMIFS($G$6:$G36,$C$6:$C36,$C36))</f>
        <v/>
      </c>
      <c r="I36" s="38" t="str">
        <f aca="false">IF($A36="","",IFERROR(ROUND(INDEX(Invoices!$J$6:$J$505,MATCH($C36,Invoices!$A$6:$A$505,0))-H36,2),""))</f>
        <v/>
      </c>
      <c r="J36" s="8" t="str">
        <f aca="false">IF($A36="","",IF(ISNA(MATCH($C36,Invoices!$A$6:$A$505,0)),"Check invoice no.",IF(I36&lt;0,"Overpaid","")))</f>
        <v/>
      </c>
    </row>
    <row r="37" customFormat="false" ht="15" hidden="false" customHeight="false" outlineLevel="0" collapsed="false">
      <c r="A37" s="7"/>
      <c r="B37" s="40"/>
      <c r="C37" s="7"/>
      <c r="D37" s="8" t="str">
        <f aca="false">IF($A37="","",IFERROR(INDEX(Invoices!$D$6:$D$505,MATCH($C37,Invoices!$A$6:$A$505,0)),"Invoice not found"))</f>
        <v/>
      </c>
      <c r="E37" s="7"/>
      <c r="F37" s="7"/>
      <c r="G37" s="42"/>
      <c r="H37" s="38" t="str">
        <f aca="false">IF($A37="","",SUMIFS($G$6:$G37,$C$6:$C37,$C37))</f>
        <v/>
      </c>
      <c r="I37" s="38" t="str">
        <f aca="false">IF($A37="","",IFERROR(ROUND(INDEX(Invoices!$J$6:$J$505,MATCH($C37,Invoices!$A$6:$A$505,0))-H37,2),""))</f>
        <v/>
      </c>
      <c r="J37" s="8" t="str">
        <f aca="false">IF($A37="","",IF(ISNA(MATCH($C37,Invoices!$A$6:$A$505,0)),"Check invoice no.",IF(I37&lt;0,"Overpaid","")))</f>
        <v/>
      </c>
    </row>
    <row r="38" customFormat="false" ht="15" hidden="false" customHeight="false" outlineLevel="0" collapsed="false">
      <c r="A38" s="7"/>
      <c r="B38" s="40"/>
      <c r="C38" s="7"/>
      <c r="D38" s="8" t="str">
        <f aca="false">IF($A38="","",IFERROR(INDEX(Invoices!$D$6:$D$505,MATCH($C38,Invoices!$A$6:$A$505,0)),"Invoice not found"))</f>
        <v/>
      </c>
      <c r="E38" s="7"/>
      <c r="F38" s="7"/>
      <c r="G38" s="42"/>
      <c r="H38" s="38" t="str">
        <f aca="false">IF($A38="","",SUMIFS($G$6:$G38,$C$6:$C38,$C38))</f>
        <v/>
      </c>
      <c r="I38" s="38" t="str">
        <f aca="false">IF($A38="","",IFERROR(ROUND(INDEX(Invoices!$J$6:$J$505,MATCH($C38,Invoices!$A$6:$A$505,0))-H38,2),""))</f>
        <v/>
      </c>
      <c r="J38" s="8" t="str">
        <f aca="false">IF($A38="","",IF(ISNA(MATCH($C38,Invoices!$A$6:$A$505,0)),"Check invoice no.",IF(I38&lt;0,"Overpaid","")))</f>
        <v/>
      </c>
    </row>
    <row r="39" customFormat="false" ht="15" hidden="false" customHeight="false" outlineLevel="0" collapsed="false">
      <c r="A39" s="7"/>
      <c r="B39" s="40"/>
      <c r="C39" s="7"/>
      <c r="D39" s="8" t="str">
        <f aca="false">IF($A39="","",IFERROR(INDEX(Invoices!$D$6:$D$505,MATCH($C39,Invoices!$A$6:$A$505,0)),"Invoice not found"))</f>
        <v/>
      </c>
      <c r="E39" s="7"/>
      <c r="F39" s="7"/>
      <c r="G39" s="42"/>
      <c r="H39" s="38" t="str">
        <f aca="false">IF($A39="","",SUMIFS($G$6:$G39,$C$6:$C39,$C39))</f>
        <v/>
      </c>
      <c r="I39" s="38" t="str">
        <f aca="false">IF($A39="","",IFERROR(ROUND(INDEX(Invoices!$J$6:$J$505,MATCH($C39,Invoices!$A$6:$A$505,0))-H39,2),""))</f>
        <v/>
      </c>
      <c r="J39" s="8" t="str">
        <f aca="false">IF($A39="","",IF(ISNA(MATCH($C39,Invoices!$A$6:$A$505,0)),"Check invoice no.",IF(I39&lt;0,"Overpaid","")))</f>
        <v/>
      </c>
    </row>
    <row r="40" customFormat="false" ht="15" hidden="false" customHeight="false" outlineLevel="0" collapsed="false">
      <c r="A40" s="7"/>
      <c r="B40" s="40"/>
      <c r="C40" s="7"/>
      <c r="D40" s="8" t="str">
        <f aca="false">IF($A40="","",IFERROR(INDEX(Invoices!$D$6:$D$505,MATCH($C40,Invoices!$A$6:$A$505,0)),"Invoice not found"))</f>
        <v/>
      </c>
      <c r="E40" s="7"/>
      <c r="F40" s="7"/>
      <c r="G40" s="42"/>
      <c r="H40" s="38" t="str">
        <f aca="false">IF($A40="","",SUMIFS($G$6:$G40,$C$6:$C40,$C40))</f>
        <v/>
      </c>
      <c r="I40" s="38" t="str">
        <f aca="false">IF($A40="","",IFERROR(ROUND(INDEX(Invoices!$J$6:$J$505,MATCH($C40,Invoices!$A$6:$A$505,0))-H40,2),""))</f>
        <v/>
      </c>
      <c r="J40" s="8" t="str">
        <f aca="false">IF($A40="","",IF(ISNA(MATCH($C40,Invoices!$A$6:$A$505,0)),"Check invoice no.",IF(I40&lt;0,"Overpaid","")))</f>
        <v/>
      </c>
    </row>
    <row r="41" customFormat="false" ht="15" hidden="false" customHeight="false" outlineLevel="0" collapsed="false">
      <c r="A41" s="7"/>
      <c r="B41" s="40"/>
      <c r="C41" s="7"/>
      <c r="D41" s="8" t="str">
        <f aca="false">IF($A41="","",IFERROR(INDEX(Invoices!$D$6:$D$505,MATCH($C41,Invoices!$A$6:$A$505,0)),"Invoice not found"))</f>
        <v/>
      </c>
      <c r="E41" s="7"/>
      <c r="F41" s="7"/>
      <c r="G41" s="42"/>
      <c r="H41" s="38" t="str">
        <f aca="false">IF($A41="","",SUMIFS($G$6:$G41,$C$6:$C41,$C41))</f>
        <v/>
      </c>
      <c r="I41" s="38" t="str">
        <f aca="false">IF($A41="","",IFERROR(ROUND(INDEX(Invoices!$J$6:$J$505,MATCH($C41,Invoices!$A$6:$A$505,0))-H41,2),""))</f>
        <v/>
      </c>
      <c r="J41" s="8" t="str">
        <f aca="false">IF($A41="","",IF(ISNA(MATCH($C41,Invoices!$A$6:$A$505,0)),"Check invoice no.",IF(I41&lt;0,"Overpaid","")))</f>
        <v/>
      </c>
    </row>
    <row r="42" customFormat="false" ht="15" hidden="false" customHeight="false" outlineLevel="0" collapsed="false">
      <c r="A42" s="7"/>
      <c r="B42" s="40"/>
      <c r="C42" s="7"/>
      <c r="D42" s="8" t="str">
        <f aca="false">IF($A42="","",IFERROR(INDEX(Invoices!$D$6:$D$505,MATCH($C42,Invoices!$A$6:$A$505,0)),"Invoice not found"))</f>
        <v/>
      </c>
      <c r="E42" s="7"/>
      <c r="F42" s="7"/>
      <c r="G42" s="42"/>
      <c r="H42" s="38" t="str">
        <f aca="false">IF($A42="","",SUMIFS($G$6:$G42,$C$6:$C42,$C42))</f>
        <v/>
      </c>
      <c r="I42" s="38" t="str">
        <f aca="false">IF($A42="","",IFERROR(ROUND(INDEX(Invoices!$J$6:$J$505,MATCH($C42,Invoices!$A$6:$A$505,0))-H42,2),""))</f>
        <v/>
      </c>
      <c r="J42" s="8" t="str">
        <f aca="false">IF($A42="","",IF(ISNA(MATCH($C42,Invoices!$A$6:$A$505,0)),"Check invoice no.",IF(I42&lt;0,"Overpaid","")))</f>
        <v/>
      </c>
    </row>
    <row r="43" customFormat="false" ht="15" hidden="false" customHeight="false" outlineLevel="0" collapsed="false">
      <c r="A43" s="7"/>
      <c r="B43" s="40"/>
      <c r="C43" s="7"/>
      <c r="D43" s="8" t="str">
        <f aca="false">IF($A43="","",IFERROR(INDEX(Invoices!$D$6:$D$505,MATCH($C43,Invoices!$A$6:$A$505,0)),"Invoice not found"))</f>
        <v/>
      </c>
      <c r="E43" s="7"/>
      <c r="F43" s="7"/>
      <c r="G43" s="42"/>
      <c r="H43" s="38" t="str">
        <f aca="false">IF($A43="","",SUMIFS($G$6:$G43,$C$6:$C43,$C43))</f>
        <v/>
      </c>
      <c r="I43" s="38" t="str">
        <f aca="false">IF($A43="","",IFERROR(ROUND(INDEX(Invoices!$J$6:$J$505,MATCH($C43,Invoices!$A$6:$A$505,0))-H43,2),""))</f>
        <v/>
      </c>
      <c r="J43" s="8" t="str">
        <f aca="false">IF($A43="","",IF(ISNA(MATCH($C43,Invoices!$A$6:$A$505,0)),"Check invoice no.",IF(I43&lt;0,"Overpaid","")))</f>
        <v/>
      </c>
    </row>
    <row r="44" customFormat="false" ht="15" hidden="false" customHeight="false" outlineLevel="0" collapsed="false">
      <c r="A44" s="7"/>
      <c r="B44" s="40"/>
      <c r="C44" s="7"/>
      <c r="D44" s="8" t="str">
        <f aca="false">IF($A44="","",IFERROR(INDEX(Invoices!$D$6:$D$505,MATCH($C44,Invoices!$A$6:$A$505,0)),"Invoice not found"))</f>
        <v/>
      </c>
      <c r="E44" s="7"/>
      <c r="F44" s="7"/>
      <c r="G44" s="42"/>
      <c r="H44" s="38" t="str">
        <f aca="false">IF($A44="","",SUMIFS($G$6:$G44,$C$6:$C44,$C44))</f>
        <v/>
      </c>
      <c r="I44" s="38" t="str">
        <f aca="false">IF($A44="","",IFERROR(ROUND(INDEX(Invoices!$J$6:$J$505,MATCH($C44,Invoices!$A$6:$A$505,0))-H44,2),""))</f>
        <v/>
      </c>
      <c r="J44" s="8" t="str">
        <f aca="false">IF($A44="","",IF(ISNA(MATCH($C44,Invoices!$A$6:$A$505,0)),"Check invoice no.",IF(I44&lt;0,"Overpaid","")))</f>
        <v/>
      </c>
    </row>
    <row r="45" customFormat="false" ht="15" hidden="false" customHeight="false" outlineLevel="0" collapsed="false">
      <c r="A45" s="7"/>
      <c r="B45" s="40"/>
      <c r="C45" s="7"/>
      <c r="D45" s="8" t="str">
        <f aca="false">IF($A45="","",IFERROR(INDEX(Invoices!$D$6:$D$505,MATCH($C45,Invoices!$A$6:$A$505,0)),"Invoice not found"))</f>
        <v/>
      </c>
      <c r="E45" s="7"/>
      <c r="F45" s="7"/>
      <c r="G45" s="42"/>
      <c r="H45" s="38" t="str">
        <f aca="false">IF($A45="","",SUMIFS($G$6:$G45,$C$6:$C45,$C45))</f>
        <v/>
      </c>
      <c r="I45" s="38" t="str">
        <f aca="false">IF($A45="","",IFERROR(ROUND(INDEX(Invoices!$J$6:$J$505,MATCH($C45,Invoices!$A$6:$A$505,0))-H45,2),""))</f>
        <v/>
      </c>
      <c r="J45" s="8" t="str">
        <f aca="false">IF($A45="","",IF(ISNA(MATCH($C45,Invoices!$A$6:$A$505,0)),"Check invoice no.",IF(I45&lt;0,"Overpaid","")))</f>
        <v/>
      </c>
    </row>
    <row r="46" customFormat="false" ht="15" hidden="false" customHeight="false" outlineLevel="0" collapsed="false">
      <c r="A46" s="7"/>
      <c r="B46" s="40"/>
      <c r="C46" s="7"/>
      <c r="D46" s="8" t="str">
        <f aca="false">IF($A46="","",IFERROR(INDEX(Invoices!$D$6:$D$505,MATCH($C46,Invoices!$A$6:$A$505,0)),"Invoice not found"))</f>
        <v/>
      </c>
      <c r="E46" s="7"/>
      <c r="F46" s="7"/>
      <c r="G46" s="42"/>
      <c r="H46" s="38" t="str">
        <f aca="false">IF($A46="","",SUMIFS($G$6:$G46,$C$6:$C46,$C46))</f>
        <v/>
      </c>
      <c r="I46" s="38" t="str">
        <f aca="false">IF($A46="","",IFERROR(ROUND(INDEX(Invoices!$J$6:$J$505,MATCH($C46,Invoices!$A$6:$A$505,0))-H46,2),""))</f>
        <v/>
      </c>
      <c r="J46" s="8" t="str">
        <f aca="false">IF($A46="","",IF(ISNA(MATCH($C46,Invoices!$A$6:$A$505,0)),"Check invoice no.",IF(I46&lt;0,"Overpaid","")))</f>
        <v/>
      </c>
    </row>
    <row r="47" customFormat="false" ht="15" hidden="false" customHeight="false" outlineLevel="0" collapsed="false">
      <c r="A47" s="7"/>
      <c r="B47" s="40"/>
      <c r="C47" s="7"/>
      <c r="D47" s="8" t="str">
        <f aca="false">IF($A47="","",IFERROR(INDEX(Invoices!$D$6:$D$505,MATCH($C47,Invoices!$A$6:$A$505,0)),"Invoice not found"))</f>
        <v/>
      </c>
      <c r="E47" s="7"/>
      <c r="F47" s="7"/>
      <c r="G47" s="42"/>
      <c r="H47" s="38" t="str">
        <f aca="false">IF($A47="","",SUMIFS($G$6:$G47,$C$6:$C47,$C47))</f>
        <v/>
      </c>
      <c r="I47" s="38" t="str">
        <f aca="false">IF($A47="","",IFERROR(ROUND(INDEX(Invoices!$J$6:$J$505,MATCH($C47,Invoices!$A$6:$A$505,0))-H47,2),""))</f>
        <v/>
      </c>
      <c r="J47" s="8" t="str">
        <f aca="false">IF($A47="","",IF(ISNA(MATCH($C47,Invoices!$A$6:$A$505,0)),"Check invoice no.",IF(I47&lt;0,"Overpaid","")))</f>
        <v/>
      </c>
    </row>
    <row r="48" customFormat="false" ht="15" hidden="false" customHeight="false" outlineLevel="0" collapsed="false">
      <c r="A48" s="7"/>
      <c r="B48" s="40"/>
      <c r="C48" s="7"/>
      <c r="D48" s="8" t="str">
        <f aca="false">IF($A48="","",IFERROR(INDEX(Invoices!$D$6:$D$505,MATCH($C48,Invoices!$A$6:$A$505,0)),"Invoice not found"))</f>
        <v/>
      </c>
      <c r="E48" s="7"/>
      <c r="F48" s="7"/>
      <c r="G48" s="42"/>
      <c r="H48" s="38" t="str">
        <f aca="false">IF($A48="","",SUMIFS($G$6:$G48,$C$6:$C48,$C48))</f>
        <v/>
      </c>
      <c r="I48" s="38" t="str">
        <f aca="false">IF($A48="","",IFERROR(ROUND(INDEX(Invoices!$J$6:$J$505,MATCH($C48,Invoices!$A$6:$A$505,0))-H48,2),""))</f>
        <v/>
      </c>
      <c r="J48" s="8" t="str">
        <f aca="false">IF($A48="","",IF(ISNA(MATCH($C48,Invoices!$A$6:$A$505,0)),"Check invoice no.",IF(I48&lt;0,"Overpaid","")))</f>
        <v/>
      </c>
    </row>
    <row r="49" customFormat="false" ht="15" hidden="false" customHeight="false" outlineLevel="0" collapsed="false">
      <c r="A49" s="7"/>
      <c r="B49" s="40"/>
      <c r="C49" s="7"/>
      <c r="D49" s="8" t="str">
        <f aca="false">IF($A49="","",IFERROR(INDEX(Invoices!$D$6:$D$505,MATCH($C49,Invoices!$A$6:$A$505,0)),"Invoice not found"))</f>
        <v/>
      </c>
      <c r="E49" s="7"/>
      <c r="F49" s="7"/>
      <c r="G49" s="42"/>
      <c r="H49" s="38" t="str">
        <f aca="false">IF($A49="","",SUMIFS($G$6:$G49,$C$6:$C49,$C49))</f>
        <v/>
      </c>
      <c r="I49" s="38" t="str">
        <f aca="false">IF($A49="","",IFERROR(ROUND(INDEX(Invoices!$J$6:$J$505,MATCH($C49,Invoices!$A$6:$A$505,0))-H49,2),""))</f>
        <v/>
      </c>
      <c r="J49" s="8" t="str">
        <f aca="false">IF($A49="","",IF(ISNA(MATCH($C49,Invoices!$A$6:$A$505,0)),"Check invoice no.",IF(I49&lt;0,"Overpaid","")))</f>
        <v/>
      </c>
    </row>
    <row r="50" customFormat="false" ht="15" hidden="false" customHeight="false" outlineLevel="0" collapsed="false">
      <c r="A50" s="7"/>
      <c r="B50" s="40"/>
      <c r="C50" s="7"/>
      <c r="D50" s="8" t="str">
        <f aca="false">IF($A50="","",IFERROR(INDEX(Invoices!$D$6:$D$505,MATCH($C50,Invoices!$A$6:$A$505,0)),"Invoice not found"))</f>
        <v/>
      </c>
      <c r="E50" s="7"/>
      <c r="F50" s="7"/>
      <c r="G50" s="42"/>
      <c r="H50" s="38" t="str">
        <f aca="false">IF($A50="","",SUMIFS($G$6:$G50,$C$6:$C50,$C50))</f>
        <v/>
      </c>
      <c r="I50" s="38" t="str">
        <f aca="false">IF($A50="","",IFERROR(ROUND(INDEX(Invoices!$J$6:$J$505,MATCH($C50,Invoices!$A$6:$A$505,0))-H50,2),""))</f>
        <v/>
      </c>
      <c r="J50" s="8" t="str">
        <f aca="false">IF($A50="","",IF(ISNA(MATCH($C50,Invoices!$A$6:$A$505,0)),"Check invoice no.",IF(I50&lt;0,"Overpaid","")))</f>
        <v/>
      </c>
    </row>
    <row r="51" customFormat="false" ht="15" hidden="false" customHeight="false" outlineLevel="0" collapsed="false">
      <c r="A51" s="7"/>
      <c r="B51" s="40"/>
      <c r="C51" s="7"/>
      <c r="D51" s="8" t="str">
        <f aca="false">IF($A51="","",IFERROR(INDEX(Invoices!$D$6:$D$505,MATCH($C51,Invoices!$A$6:$A$505,0)),"Invoice not found"))</f>
        <v/>
      </c>
      <c r="E51" s="7"/>
      <c r="F51" s="7"/>
      <c r="G51" s="42"/>
      <c r="H51" s="38" t="str">
        <f aca="false">IF($A51="","",SUMIFS($G$6:$G51,$C$6:$C51,$C51))</f>
        <v/>
      </c>
      <c r="I51" s="38" t="str">
        <f aca="false">IF($A51="","",IFERROR(ROUND(INDEX(Invoices!$J$6:$J$505,MATCH($C51,Invoices!$A$6:$A$505,0))-H51,2),""))</f>
        <v/>
      </c>
      <c r="J51" s="8" t="str">
        <f aca="false">IF($A51="","",IF(ISNA(MATCH($C51,Invoices!$A$6:$A$505,0)),"Check invoice no.",IF(I51&lt;0,"Overpaid","")))</f>
        <v/>
      </c>
    </row>
    <row r="52" customFormat="false" ht="15" hidden="false" customHeight="false" outlineLevel="0" collapsed="false">
      <c r="A52" s="7"/>
      <c r="B52" s="40"/>
      <c r="C52" s="7"/>
      <c r="D52" s="8" t="str">
        <f aca="false">IF($A52="","",IFERROR(INDEX(Invoices!$D$6:$D$505,MATCH($C52,Invoices!$A$6:$A$505,0)),"Invoice not found"))</f>
        <v/>
      </c>
      <c r="E52" s="7"/>
      <c r="F52" s="7"/>
      <c r="G52" s="42"/>
      <c r="H52" s="38" t="str">
        <f aca="false">IF($A52="","",SUMIFS($G$6:$G52,$C$6:$C52,$C52))</f>
        <v/>
      </c>
      <c r="I52" s="38" t="str">
        <f aca="false">IF($A52="","",IFERROR(ROUND(INDEX(Invoices!$J$6:$J$505,MATCH($C52,Invoices!$A$6:$A$505,0))-H52,2),""))</f>
        <v/>
      </c>
      <c r="J52" s="8" t="str">
        <f aca="false">IF($A52="","",IF(ISNA(MATCH($C52,Invoices!$A$6:$A$505,0)),"Check invoice no.",IF(I52&lt;0,"Overpaid","")))</f>
        <v/>
      </c>
    </row>
    <row r="53" customFormat="false" ht="15" hidden="false" customHeight="false" outlineLevel="0" collapsed="false">
      <c r="A53" s="7"/>
      <c r="B53" s="40"/>
      <c r="C53" s="7"/>
      <c r="D53" s="8" t="str">
        <f aca="false">IF($A53="","",IFERROR(INDEX(Invoices!$D$6:$D$505,MATCH($C53,Invoices!$A$6:$A$505,0)),"Invoice not found"))</f>
        <v/>
      </c>
      <c r="E53" s="7"/>
      <c r="F53" s="7"/>
      <c r="G53" s="42"/>
      <c r="H53" s="38" t="str">
        <f aca="false">IF($A53="","",SUMIFS($G$6:$G53,$C$6:$C53,$C53))</f>
        <v/>
      </c>
      <c r="I53" s="38" t="str">
        <f aca="false">IF($A53="","",IFERROR(ROUND(INDEX(Invoices!$J$6:$J$505,MATCH($C53,Invoices!$A$6:$A$505,0))-H53,2),""))</f>
        <v/>
      </c>
      <c r="J53" s="8" t="str">
        <f aca="false">IF($A53="","",IF(ISNA(MATCH($C53,Invoices!$A$6:$A$505,0)),"Check invoice no.",IF(I53&lt;0,"Overpaid","")))</f>
        <v/>
      </c>
    </row>
    <row r="54" customFormat="false" ht="15" hidden="false" customHeight="false" outlineLevel="0" collapsed="false">
      <c r="A54" s="7"/>
      <c r="B54" s="40"/>
      <c r="C54" s="7"/>
      <c r="D54" s="8" t="str">
        <f aca="false">IF($A54="","",IFERROR(INDEX(Invoices!$D$6:$D$505,MATCH($C54,Invoices!$A$6:$A$505,0)),"Invoice not found"))</f>
        <v/>
      </c>
      <c r="E54" s="7"/>
      <c r="F54" s="7"/>
      <c r="G54" s="42"/>
      <c r="H54" s="38" t="str">
        <f aca="false">IF($A54="","",SUMIFS($G$6:$G54,$C$6:$C54,$C54))</f>
        <v/>
      </c>
      <c r="I54" s="38" t="str">
        <f aca="false">IF($A54="","",IFERROR(ROUND(INDEX(Invoices!$J$6:$J$505,MATCH($C54,Invoices!$A$6:$A$505,0))-H54,2),""))</f>
        <v/>
      </c>
      <c r="J54" s="8" t="str">
        <f aca="false">IF($A54="","",IF(ISNA(MATCH($C54,Invoices!$A$6:$A$505,0)),"Check invoice no.",IF(I54&lt;0,"Overpaid","")))</f>
        <v/>
      </c>
    </row>
    <row r="55" customFormat="false" ht="15" hidden="false" customHeight="false" outlineLevel="0" collapsed="false">
      <c r="A55" s="7"/>
      <c r="B55" s="40"/>
      <c r="C55" s="7"/>
      <c r="D55" s="8" t="str">
        <f aca="false">IF($A55="","",IFERROR(INDEX(Invoices!$D$6:$D$505,MATCH($C55,Invoices!$A$6:$A$505,0)),"Invoice not found"))</f>
        <v/>
      </c>
      <c r="E55" s="7"/>
      <c r="F55" s="7"/>
      <c r="G55" s="42"/>
      <c r="H55" s="38" t="str">
        <f aca="false">IF($A55="","",SUMIFS($G$6:$G55,$C$6:$C55,$C55))</f>
        <v/>
      </c>
      <c r="I55" s="38" t="str">
        <f aca="false">IF($A55="","",IFERROR(ROUND(INDEX(Invoices!$J$6:$J$505,MATCH($C55,Invoices!$A$6:$A$505,0))-H55,2),""))</f>
        <v/>
      </c>
      <c r="J55" s="8" t="str">
        <f aca="false">IF($A55="","",IF(ISNA(MATCH($C55,Invoices!$A$6:$A$505,0)),"Check invoice no.",IF(I55&lt;0,"Overpaid","")))</f>
        <v/>
      </c>
    </row>
    <row r="56" customFormat="false" ht="15" hidden="false" customHeight="false" outlineLevel="0" collapsed="false">
      <c r="A56" s="7"/>
      <c r="B56" s="40"/>
      <c r="C56" s="7"/>
      <c r="D56" s="8" t="str">
        <f aca="false">IF($A56="","",IFERROR(INDEX(Invoices!$D$6:$D$505,MATCH($C56,Invoices!$A$6:$A$505,0)),"Invoice not found"))</f>
        <v/>
      </c>
      <c r="E56" s="7"/>
      <c r="F56" s="7"/>
      <c r="G56" s="42"/>
      <c r="H56" s="38" t="str">
        <f aca="false">IF($A56="","",SUMIFS($G$6:$G56,$C$6:$C56,$C56))</f>
        <v/>
      </c>
      <c r="I56" s="38" t="str">
        <f aca="false">IF($A56="","",IFERROR(ROUND(INDEX(Invoices!$J$6:$J$505,MATCH($C56,Invoices!$A$6:$A$505,0))-H56,2),""))</f>
        <v/>
      </c>
      <c r="J56" s="8" t="str">
        <f aca="false">IF($A56="","",IF(ISNA(MATCH($C56,Invoices!$A$6:$A$505,0)),"Check invoice no.",IF(I56&lt;0,"Overpaid","")))</f>
        <v/>
      </c>
    </row>
    <row r="57" customFormat="false" ht="15" hidden="false" customHeight="false" outlineLevel="0" collapsed="false">
      <c r="A57" s="7"/>
      <c r="B57" s="40"/>
      <c r="C57" s="7"/>
      <c r="D57" s="8" t="str">
        <f aca="false">IF($A57="","",IFERROR(INDEX(Invoices!$D$6:$D$505,MATCH($C57,Invoices!$A$6:$A$505,0)),"Invoice not found"))</f>
        <v/>
      </c>
      <c r="E57" s="7"/>
      <c r="F57" s="7"/>
      <c r="G57" s="42"/>
      <c r="H57" s="38" t="str">
        <f aca="false">IF($A57="","",SUMIFS($G$6:$G57,$C$6:$C57,$C57))</f>
        <v/>
      </c>
      <c r="I57" s="38" t="str">
        <f aca="false">IF($A57="","",IFERROR(ROUND(INDEX(Invoices!$J$6:$J$505,MATCH($C57,Invoices!$A$6:$A$505,0))-H57,2),""))</f>
        <v/>
      </c>
      <c r="J57" s="8" t="str">
        <f aca="false">IF($A57="","",IF(ISNA(MATCH($C57,Invoices!$A$6:$A$505,0)),"Check invoice no.",IF(I57&lt;0,"Overpaid","")))</f>
        <v/>
      </c>
    </row>
    <row r="58" customFormat="false" ht="15" hidden="false" customHeight="false" outlineLevel="0" collapsed="false">
      <c r="A58" s="7"/>
      <c r="B58" s="40"/>
      <c r="C58" s="7"/>
      <c r="D58" s="8" t="str">
        <f aca="false">IF($A58="","",IFERROR(INDEX(Invoices!$D$6:$D$505,MATCH($C58,Invoices!$A$6:$A$505,0)),"Invoice not found"))</f>
        <v/>
      </c>
      <c r="E58" s="7"/>
      <c r="F58" s="7"/>
      <c r="G58" s="42"/>
      <c r="H58" s="38" t="str">
        <f aca="false">IF($A58="","",SUMIFS($G$6:$G58,$C$6:$C58,$C58))</f>
        <v/>
      </c>
      <c r="I58" s="38" t="str">
        <f aca="false">IF($A58="","",IFERROR(ROUND(INDEX(Invoices!$J$6:$J$505,MATCH($C58,Invoices!$A$6:$A$505,0))-H58,2),""))</f>
        <v/>
      </c>
      <c r="J58" s="8" t="str">
        <f aca="false">IF($A58="","",IF(ISNA(MATCH($C58,Invoices!$A$6:$A$505,0)),"Check invoice no.",IF(I58&lt;0,"Overpaid","")))</f>
        <v/>
      </c>
    </row>
    <row r="59" customFormat="false" ht="15" hidden="false" customHeight="false" outlineLevel="0" collapsed="false">
      <c r="A59" s="7"/>
      <c r="B59" s="40"/>
      <c r="C59" s="7"/>
      <c r="D59" s="8" t="str">
        <f aca="false">IF($A59="","",IFERROR(INDEX(Invoices!$D$6:$D$505,MATCH($C59,Invoices!$A$6:$A$505,0)),"Invoice not found"))</f>
        <v/>
      </c>
      <c r="E59" s="7"/>
      <c r="F59" s="7"/>
      <c r="G59" s="42"/>
      <c r="H59" s="38" t="str">
        <f aca="false">IF($A59="","",SUMIFS($G$6:$G59,$C$6:$C59,$C59))</f>
        <v/>
      </c>
      <c r="I59" s="38" t="str">
        <f aca="false">IF($A59="","",IFERROR(ROUND(INDEX(Invoices!$J$6:$J$505,MATCH($C59,Invoices!$A$6:$A$505,0))-H59,2),""))</f>
        <v/>
      </c>
      <c r="J59" s="8" t="str">
        <f aca="false">IF($A59="","",IF(ISNA(MATCH($C59,Invoices!$A$6:$A$505,0)),"Check invoice no.",IF(I59&lt;0,"Overpaid","")))</f>
        <v/>
      </c>
    </row>
    <row r="60" customFormat="false" ht="15" hidden="false" customHeight="false" outlineLevel="0" collapsed="false">
      <c r="A60" s="7"/>
      <c r="B60" s="40"/>
      <c r="C60" s="7"/>
      <c r="D60" s="8" t="str">
        <f aca="false">IF($A60="","",IFERROR(INDEX(Invoices!$D$6:$D$505,MATCH($C60,Invoices!$A$6:$A$505,0)),"Invoice not found"))</f>
        <v/>
      </c>
      <c r="E60" s="7"/>
      <c r="F60" s="7"/>
      <c r="G60" s="42"/>
      <c r="H60" s="38" t="str">
        <f aca="false">IF($A60="","",SUMIFS($G$6:$G60,$C$6:$C60,$C60))</f>
        <v/>
      </c>
      <c r="I60" s="38" t="str">
        <f aca="false">IF($A60="","",IFERROR(ROUND(INDEX(Invoices!$J$6:$J$505,MATCH($C60,Invoices!$A$6:$A$505,0))-H60,2),""))</f>
        <v/>
      </c>
      <c r="J60" s="8" t="str">
        <f aca="false">IF($A60="","",IF(ISNA(MATCH($C60,Invoices!$A$6:$A$505,0)),"Check invoice no.",IF(I60&lt;0,"Overpaid","")))</f>
        <v/>
      </c>
    </row>
    <row r="61" customFormat="false" ht="15" hidden="false" customHeight="false" outlineLevel="0" collapsed="false">
      <c r="A61" s="7"/>
      <c r="B61" s="40"/>
      <c r="C61" s="7"/>
      <c r="D61" s="8" t="str">
        <f aca="false">IF($A61="","",IFERROR(INDEX(Invoices!$D$6:$D$505,MATCH($C61,Invoices!$A$6:$A$505,0)),"Invoice not found"))</f>
        <v/>
      </c>
      <c r="E61" s="7"/>
      <c r="F61" s="7"/>
      <c r="G61" s="42"/>
      <c r="H61" s="38" t="str">
        <f aca="false">IF($A61="","",SUMIFS($G$6:$G61,$C$6:$C61,$C61))</f>
        <v/>
      </c>
      <c r="I61" s="38" t="str">
        <f aca="false">IF($A61="","",IFERROR(ROUND(INDEX(Invoices!$J$6:$J$505,MATCH($C61,Invoices!$A$6:$A$505,0))-H61,2),""))</f>
        <v/>
      </c>
      <c r="J61" s="8" t="str">
        <f aca="false">IF($A61="","",IF(ISNA(MATCH($C61,Invoices!$A$6:$A$505,0)),"Check invoice no.",IF(I61&lt;0,"Overpaid","")))</f>
        <v/>
      </c>
    </row>
    <row r="62" customFormat="false" ht="15" hidden="false" customHeight="false" outlineLevel="0" collapsed="false">
      <c r="A62" s="7"/>
      <c r="B62" s="40"/>
      <c r="C62" s="7"/>
      <c r="D62" s="8" t="str">
        <f aca="false">IF($A62="","",IFERROR(INDEX(Invoices!$D$6:$D$505,MATCH($C62,Invoices!$A$6:$A$505,0)),"Invoice not found"))</f>
        <v/>
      </c>
      <c r="E62" s="7"/>
      <c r="F62" s="7"/>
      <c r="G62" s="42"/>
      <c r="H62" s="38" t="str">
        <f aca="false">IF($A62="","",SUMIFS($G$6:$G62,$C$6:$C62,$C62))</f>
        <v/>
      </c>
      <c r="I62" s="38" t="str">
        <f aca="false">IF($A62="","",IFERROR(ROUND(INDEX(Invoices!$J$6:$J$505,MATCH($C62,Invoices!$A$6:$A$505,0))-H62,2),""))</f>
        <v/>
      </c>
      <c r="J62" s="8" t="str">
        <f aca="false">IF($A62="","",IF(ISNA(MATCH($C62,Invoices!$A$6:$A$505,0)),"Check invoice no.",IF(I62&lt;0,"Overpaid","")))</f>
        <v/>
      </c>
    </row>
    <row r="63" customFormat="false" ht="15" hidden="false" customHeight="false" outlineLevel="0" collapsed="false">
      <c r="A63" s="7"/>
      <c r="B63" s="40"/>
      <c r="C63" s="7"/>
      <c r="D63" s="8" t="str">
        <f aca="false">IF($A63="","",IFERROR(INDEX(Invoices!$D$6:$D$505,MATCH($C63,Invoices!$A$6:$A$505,0)),"Invoice not found"))</f>
        <v/>
      </c>
      <c r="E63" s="7"/>
      <c r="F63" s="7"/>
      <c r="G63" s="42"/>
      <c r="H63" s="38" t="str">
        <f aca="false">IF($A63="","",SUMIFS($G$6:$G63,$C$6:$C63,$C63))</f>
        <v/>
      </c>
      <c r="I63" s="38" t="str">
        <f aca="false">IF($A63="","",IFERROR(ROUND(INDEX(Invoices!$J$6:$J$505,MATCH($C63,Invoices!$A$6:$A$505,0))-H63,2),""))</f>
        <v/>
      </c>
      <c r="J63" s="8" t="str">
        <f aca="false">IF($A63="","",IF(ISNA(MATCH($C63,Invoices!$A$6:$A$505,0)),"Check invoice no.",IF(I63&lt;0,"Overpaid","")))</f>
        <v/>
      </c>
    </row>
    <row r="64" customFormat="false" ht="15" hidden="false" customHeight="false" outlineLevel="0" collapsed="false">
      <c r="A64" s="7"/>
      <c r="B64" s="40"/>
      <c r="C64" s="7"/>
      <c r="D64" s="8" t="str">
        <f aca="false">IF($A64="","",IFERROR(INDEX(Invoices!$D$6:$D$505,MATCH($C64,Invoices!$A$6:$A$505,0)),"Invoice not found"))</f>
        <v/>
      </c>
      <c r="E64" s="7"/>
      <c r="F64" s="7"/>
      <c r="G64" s="42"/>
      <c r="H64" s="38" t="str">
        <f aca="false">IF($A64="","",SUMIFS($G$6:$G64,$C$6:$C64,$C64))</f>
        <v/>
      </c>
      <c r="I64" s="38" t="str">
        <f aca="false">IF($A64="","",IFERROR(ROUND(INDEX(Invoices!$J$6:$J$505,MATCH($C64,Invoices!$A$6:$A$505,0))-H64,2),""))</f>
        <v/>
      </c>
      <c r="J64" s="8" t="str">
        <f aca="false">IF($A64="","",IF(ISNA(MATCH($C64,Invoices!$A$6:$A$505,0)),"Check invoice no.",IF(I64&lt;0,"Overpaid","")))</f>
        <v/>
      </c>
    </row>
    <row r="65" customFormat="false" ht="15" hidden="false" customHeight="false" outlineLevel="0" collapsed="false">
      <c r="A65" s="7"/>
      <c r="B65" s="40"/>
      <c r="C65" s="7"/>
      <c r="D65" s="8" t="str">
        <f aca="false">IF($A65="","",IFERROR(INDEX(Invoices!$D$6:$D$505,MATCH($C65,Invoices!$A$6:$A$505,0)),"Invoice not found"))</f>
        <v/>
      </c>
      <c r="E65" s="7"/>
      <c r="F65" s="7"/>
      <c r="G65" s="42"/>
      <c r="H65" s="38" t="str">
        <f aca="false">IF($A65="","",SUMIFS($G$6:$G65,$C$6:$C65,$C65))</f>
        <v/>
      </c>
      <c r="I65" s="38" t="str">
        <f aca="false">IF($A65="","",IFERROR(ROUND(INDEX(Invoices!$J$6:$J$505,MATCH($C65,Invoices!$A$6:$A$505,0))-H65,2),""))</f>
        <v/>
      </c>
      <c r="J65" s="8" t="str">
        <f aca="false">IF($A65="","",IF(ISNA(MATCH($C65,Invoices!$A$6:$A$505,0)),"Check invoice no.",IF(I65&lt;0,"Overpaid","")))</f>
        <v/>
      </c>
    </row>
    <row r="66" customFormat="false" ht="15" hidden="false" customHeight="false" outlineLevel="0" collapsed="false">
      <c r="A66" s="7"/>
      <c r="B66" s="40"/>
      <c r="C66" s="7"/>
      <c r="D66" s="8" t="str">
        <f aca="false">IF($A66="","",IFERROR(INDEX(Invoices!$D$6:$D$505,MATCH($C66,Invoices!$A$6:$A$505,0)),"Invoice not found"))</f>
        <v/>
      </c>
      <c r="E66" s="7"/>
      <c r="F66" s="7"/>
      <c r="G66" s="42"/>
      <c r="H66" s="38" t="str">
        <f aca="false">IF($A66="","",SUMIFS($G$6:$G66,$C$6:$C66,$C66))</f>
        <v/>
      </c>
      <c r="I66" s="38" t="str">
        <f aca="false">IF($A66="","",IFERROR(ROUND(INDEX(Invoices!$J$6:$J$505,MATCH($C66,Invoices!$A$6:$A$505,0))-H66,2),""))</f>
        <v/>
      </c>
      <c r="J66" s="8" t="str">
        <f aca="false">IF($A66="","",IF(ISNA(MATCH($C66,Invoices!$A$6:$A$505,0)),"Check invoice no.",IF(I66&lt;0,"Overpaid","")))</f>
        <v/>
      </c>
    </row>
    <row r="67" customFormat="false" ht="15" hidden="false" customHeight="false" outlineLevel="0" collapsed="false">
      <c r="A67" s="7"/>
      <c r="B67" s="40"/>
      <c r="C67" s="7"/>
      <c r="D67" s="8" t="str">
        <f aca="false">IF($A67="","",IFERROR(INDEX(Invoices!$D$6:$D$505,MATCH($C67,Invoices!$A$6:$A$505,0)),"Invoice not found"))</f>
        <v/>
      </c>
      <c r="E67" s="7"/>
      <c r="F67" s="7"/>
      <c r="G67" s="42"/>
      <c r="H67" s="38" t="str">
        <f aca="false">IF($A67="","",SUMIFS($G$6:$G67,$C$6:$C67,$C67))</f>
        <v/>
      </c>
      <c r="I67" s="38" t="str">
        <f aca="false">IF($A67="","",IFERROR(ROUND(INDEX(Invoices!$J$6:$J$505,MATCH($C67,Invoices!$A$6:$A$505,0))-H67,2),""))</f>
        <v/>
      </c>
      <c r="J67" s="8" t="str">
        <f aca="false">IF($A67="","",IF(ISNA(MATCH($C67,Invoices!$A$6:$A$505,0)),"Check invoice no.",IF(I67&lt;0,"Overpaid","")))</f>
        <v/>
      </c>
    </row>
    <row r="68" customFormat="false" ht="15" hidden="false" customHeight="false" outlineLevel="0" collapsed="false">
      <c r="A68" s="7"/>
      <c r="B68" s="40"/>
      <c r="C68" s="7"/>
      <c r="D68" s="8" t="str">
        <f aca="false">IF($A68="","",IFERROR(INDEX(Invoices!$D$6:$D$505,MATCH($C68,Invoices!$A$6:$A$505,0)),"Invoice not found"))</f>
        <v/>
      </c>
      <c r="E68" s="7"/>
      <c r="F68" s="7"/>
      <c r="G68" s="42"/>
      <c r="H68" s="38" t="str">
        <f aca="false">IF($A68="","",SUMIFS($G$6:$G68,$C$6:$C68,$C68))</f>
        <v/>
      </c>
      <c r="I68" s="38" t="str">
        <f aca="false">IF($A68="","",IFERROR(ROUND(INDEX(Invoices!$J$6:$J$505,MATCH($C68,Invoices!$A$6:$A$505,0))-H68,2),""))</f>
        <v/>
      </c>
      <c r="J68" s="8" t="str">
        <f aca="false">IF($A68="","",IF(ISNA(MATCH($C68,Invoices!$A$6:$A$505,0)),"Check invoice no.",IF(I68&lt;0,"Overpaid","")))</f>
        <v/>
      </c>
    </row>
    <row r="69" customFormat="false" ht="15" hidden="false" customHeight="false" outlineLevel="0" collapsed="false">
      <c r="A69" s="7"/>
      <c r="B69" s="40"/>
      <c r="C69" s="7"/>
      <c r="D69" s="8" t="str">
        <f aca="false">IF($A69="","",IFERROR(INDEX(Invoices!$D$6:$D$505,MATCH($C69,Invoices!$A$6:$A$505,0)),"Invoice not found"))</f>
        <v/>
      </c>
      <c r="E69" s="7"/>
      <c r="F69" s="7"/>
      <c r="G69" s="42"/>
      <c r="H69" s="38" t="str">
        <f aca="false">IF($A69="","",SUMIFS($G$6:$G69,$C$6:$C69,$C69))</f>
        <v/>
      </c>
      <c r="I69" s="38" t="str">
        <f aca="false">IF($A69="","",IFERROR(ROUND(INDEX(Invoices!$J$6:$J$505,MATCH($C69,Invoices!$A$6:$A$505,0))-H69,2),""))</f>
        <v/>
      </c>
      <c r="J69" s="8" t="str">
        <f aca="false">IF($A69="","",IF(ISNA(MATCH($C69,Invoices!$A$6:$A$505,0)),"Check invoice no.",IF(I69&lt;0,"Overpaid","")))</f>
        <v/>
      </c>
    </row>
    <row r="70" customFormat="false" ht="15" hidden="false" customHeight="false" outlineLevel="0" collapsed="false">
      <c r="A70" s="7"/>
      <c r="B70" s="40"/>
      <c r="C70" s="7"/>
      <c r="D70" s="8" t="str">
        <f aca="false">IF($A70="","",IFERROR(INDEX(Invoices!$D$6:$D$505,MATCH($C70,Invoices!$A$6:$A$505,0)),"Invoice not found"))</f>
        <v/>
      </c>
      <c r="E70" s="7"/>
      <c r="F70" s="7"/>
      <c r="G70" s="42"/>
      <c r="H70" s="38" t="str">
        <f aca="false">IF($A70="","",SUMIFS($G$6:$G70,$C$6:$C70,$C70))</f>
        <v/>
      </c>
      <c r="I70" s="38" t="str">
        <f aca="false">IF($A70="","",IFERROR(ROUND(INDEX(Invoices!$J$6:$J$505,MATCH($C70,Invoices!$A$6:$A$505,0))-H70,2),""))</f>
        <v/>
      </c>
      <c r="J70" s="8" t="str">
        <f aca="false">IF($A70="","",IF(ISNA(MATCH($C70,Invoices!$A$6:$A$505,0)),"Check invoice no.",IF(I70&lt;0,"Overpaid","")))</f>
        <v/>
      </c>
    </row>
    <row r="71" customFormat="false" ht="15" hidden="false" customHeight="false" outlineLevel="0" collapsed="false">
      <c r="A71" s="7"/>
      <c r="B71" s="40"/>
      <c r="C71" s="7"/>
      <c r="D71" s="8" t="str">
        <f aca="false">IF($A71="","",IFERROR(INDEX(Invoices!$D$6:$D$505,MATCH($C71,Invoices!$A$6:$A$505,0)),"Invoice not found"))</f>
        <v/>
      </c>
      <c r="E71" s="7"/>
      <c r="F71" s="7"/>
      <c r="G71" s="42"/>
      <c r="H71" s="38" t="str">
        <f aca="false">IF($A71="","",SUMIFS($G$6:$G71,$C$6:$C71,$C71))</f>
        <v/>
      </c>
      <c r="I71" s="38" t="str">
        <f aca="false">IF($A71="","",IFERROR(ROUND(INDEX(Invoices!$J$6:$J$505,MATCH($C71,Invoices!$A$6:$A$505,0))-H71,2),""))</f>
        <v/>
      </c>
      <c r="J71" s="8" t="str">
        <f aca="false">IF($A71="","",IF(ISNA(MATCH($C71,Invoices!$A$6:$A$505,0)),"Check invoice no.",IF(I71&lt;0,"Overpaid","")))</f>
        <v/>
      </c>
    </row>
    <row r="72" customFormat="false" ht="15" hidden="false" customHeight="false" outlineLevel="0" collapsed="false">
      <c r="A72" s="7"/>
      <c r="B72" s="40"/>
      <c r="C72" s="7"/>
      <c r="D72" s="8" t="str">
        <f aca="false">IF($A72="","",IFERROR(INDEX(Invoices!$D$6:$D$505,MATCH($C72,Invoices!$A$6:$A$505,0)),"Invoice not found"))</f>
        <v/>
      </c>
      <c r="E72" s="7"/>
      <c r="F72" s="7"/>
      <c r="G72" s="42"/>
      <c r="H72" s="38" t="str">
        <f aca="false">IF($A72="","",SUMIFS($G$6:$G72,$C$6:$C72,$C72))</f>
        <v/>
      </c>
      <c r="I72" s="38" t="str">
        <f aca="false">IF($A72="","",IFERROR(ROUND(INDEX(Invoices!$J$6:$J$505,MATCH($C72,Invoices!$A$6:$A$505,0))-H72,2),""))</f>
        <v/>
      </c>
      <c r="J72" s="8" t="str">
        <f aca="false">IF($A72="","",IF(ISNA(MATCH($C72,Invoices!$A$6:$A$505,0)),"Check invoice no.",IF(I72&lt;0,"Overpaid","")))</f>
        <v/>
      </c>
    </row>
    <row r="73" customFormat="false" ht="15" hidden="false" customHeight="false" outlineLevel="0" collapsed="false">
      <c r="A73" s="7"/>
      <c r="B73" s="40"/>
      <c r="C73" s="7"/>
      <c r="D73" s="8" t="str">
        <f aca="false">IF($A73="","",IFERROR(INDEX(Invoices!$D$6:$D$505,MATCH($C73,Invoices!$A$6:$A$505,0)),"Invoice not found"))</f>
        <v/>
      </c>
      <c r="E73" s="7"/>
      <c r="F73" s="7"/>
      <c r="G73" s="42"/>
      <c r="H73" s="38" t="str">
        <f aca="false">IF($A73="","",SUMIFS($G$6:$G73,$C$6:$C73,$C73))</f>
        <v/>
      </c>
      <c r="I73" s="38" t="str">
        <f aca="false">IF($A73="","",IFERROR(ROUND(INDEX(Invoices!$J$6:$J$505,MATCH($C73,Invoices!$A$6:$A$505,0))-H73,2),""))</f>
        <v/>
      </c>
      <c r="J73" s="8" t="str">
        <f aca="false">IF($A73="","",IF(ISNA(MATCH($C73,Invoices!$A$6:$A$505,0)),"Check invoice no.",IF(I73&lt;0,"Overpaid","")))</f>
        <v/>
      </c>
    </row>
    <row r="74" customFormat="false" ht="15" hidden="false" customHeight="false" outlineLevel="0" collapsed="false">
      <c r="A74" s="7"/>
      <c r="B74" s="40"/>
      <c r="C74" s="7"/>
      <c r="D74" s="8" t="str">
        <f aca="false">IF($A74="","",IFERROR(INDEX(Invoices!$D$6:$D$505,MATCH($C74,Invoices!$A$6:$A$505,0)),"Invoice not found"))</f>
        <v/>
      </c>
      <c r="E74" s="7"/>
      <c r="F74" s="7"/>
      <c r="G74" s="42"/>
      <c r="H74" s="38" t="str">
        <f aca="false">IF($A74="","",SUMIFS($G$6:$G74,$C$6:$C74,$C74))</f>
        <v/>
      </c>
      <c r="I74" s="38" t="str">
        <f aca="false">IF($A74="","",IFERROR(ROUND(INDEX(Invoices!$J$6:$J$505,MATCH($C74,Invoices!$A$6:$A$505,0))-H74,2),""))</f>
        <v/>
      </c>
      <c r="J74" s="8" t="str">
        <f aca="false">IF($A74="","",IF(ISNA(MATCH($C74,Invoices!$A$6:$A$505,0)),"Check invoice no.",IF(I74&lt;0,"Overpaid","")))</f>
        <v/>
      </c>
    </row>
    <row r="75" customFormat="false" ht="15" hidden="false" customHeight="false" outlineLevel="0" collapsed="false">
      <c r="A75" s="7"/>
      <c r="B75" s="40"/>
      <c r="C75" s="7"/>
      <c r="D75" s="8" t="str">
        <f aca="false">IF($A75="","",IFERROR(INDEX(Invoices!$D$6:$D$505,MATCH($C75,Invoices!$A$6:$A$505,0)),"Invoice not found"))</f>
        <v/>
      </c>
      <c r="E75" s="7"/>
      <c r="F75" s="7"/>
      <c r="G75" s="42"/>
      <c r="H75" s="38" t="str">
        <f aca="false">IF($A75="","",SUMIFS($G$6:$G75,$C$6:$C75,$C75))</f>
        <v/>
      </c>
      <c r="I75" s="38" t="str">
        <f aca="false">IF($A75="","",IFERROR(ROUND(INDEX(Invoices!$J$6:$J$505,MATCH($C75,Invoices!$A$6:$A$505,0))-H75,2),""))</f>
        <v/>
      </c>
      <c r="J75" s="8" t="str">
        <f aca="false">IF($A75="","",IF(ISNA(MATCH($C75,Invoices!$A$6:$A$505,0)),"Check invoice no.",IF(I75&lt;0,"Overpaid","")))</f>
        <v/>
      </c>
    </row>
    <row r="76" customFormat="false" ht="15" hidden="false" customHeight="false" outlineLevel="0" collapsed="false">
      <c r="A76" s="7"/>
      <c r="B76" s="40"/>
      <c r="C76" s="7"/>
      <c r="D76" s="8" t="str">
        <f aca="false">IF($A76="","",IFERROR(INDEX(Invoices!$D$6:$D$505,MATCH($C76,Invoices!$A$6:$A$505,0)),"Invoice not found"))</f>
        <v/>
      </c>
      <c r="E76" s="7"/>
      <c r="F76" s="7"/>
      <c r="G76" s="42"/>
      <c r="H76" s="38" t="str">
        <f aca="false">IF($A76="","",SUMIFS($G$6:$G76,$C$6:$C76,$C76))</f>
        <v/>
      </c>
      <c r="I76" s="38" t="str">
        <f aca="false">IF($A76="","",IFERROR(ROUND(INDEX(Invoices!$J$6:$J$505,MATCH($C76,Invoices!$A$6:$A$505,0))-H76,2),""))</f>
        <v/>
      </c>
      <c r="J76" s="8" t="str">
        <f aca="false">IF($A76="","",IF(ISNA(MATCH($C76,Invoices!$A$6:$A$505,0)),"Check invoice no.",IF(I76&lt;0,"Overpaid","")))</f>
        <v/>
      </c>
    </row>
    <row r="77" customFormat="false" ht="15" hidden="false" customHeight="false" outlineLevel="0" collapsed="false">
      <c r="A77" s="7"/>
      <c r="B77" s="40"/>
      <c r="C77" s="7"/>
      <c r="D77" s="8" t="str">
        <f aca="false">IF($A77="","",IFERROR(INDEX(Invoices!$D$6:$D$505,MATCH($C77,Invoices!$A$6:$A$505,0)),"Invoice not found"))</f>
        <v/>
      </c>
      <c r="E77" s="7"/>
      <c r="F77" s="7"/>
      <c r="G77" s="42"/>
      <c r="H77" s="38" t="str">
        <f aca="false">IF($A77="","",SUMIFS($G$6:$G77,$C$6:$C77,$C77))</f>
        <v/>
      </c>
      <c r="I77" s="38" t="str">
        <f aca="false">IF($A77="","",IFERROR(ROUND(INDEX(Invoices!$J$6:$J$505,MATCH($C77,Invoices!$A$6:$A$505,0))-H77,2),""))</f>
        <v/>
      </c>
      <c r="J77" s="8" t="str">
        <f aca="false">IF($A77="","",IF(ISNA(MATCH($C77,Invoices!$A$6:$A$505,0)),"Check invoice no.",IF(I77&lt;0,"Overpaid","")))</f>
        <v/>
      </c>
    </row>
    <row r="78" customFormat="false" ht="15" hidden="false" customHeight="false" outlineLevel="0" collapsed="false">
      <c r="A78" s="7"/>
      <c r="B78" s="40"/>
      <c r="C78" s="7"/>
      <c r="D78" s="8" t="str">
        <f aca="false">IF($A78="","",IFERROR(INDEX(Invoices!$D$6:$D$505,MATCH($C78,Invoices!$A$6:$A$505,0)),"Invoice not found"))</f>
        <v/>
      </c>
      <c r="E78" s="7"/>
      <c r="F78" s="7"/>
      <c r="G78" s="42"/>
      <c r="H78" s="38" t="str">
        <f aca="false">IF($A78="","",SUMIFS($G$6:$G78,$C$6:$C78,$C78))</f>
        <v/>
      </c>
      <c r="I78" s="38" t="str">
        <f aca="false">IF($A78="","",IFERROR(ROUND(INDEX(Invoices!$J$6:$J$505,MATCH($C78,Invoices!$A$6:$A$505,0))-H78,2),""))</f>
        <v/>
      </c>
      <c r="J78" s="8" t="str">
        <f aca="false">IF($A78="","",IF(ISNA(MATCH($C78,Invoices!$A$6:$A$505,0)),"Check invoice no.",IF(I78&lt;0,"Overpaid","")))</f>
        <v/>
      </c>
    </row>
    <row r="79" customFormat="false" ht="15" hidden="false" customHeight="false" outlineLevel="0" collapsed="false">
      <c r="A79" s="7"/>
      <c r="B79" s="40"/>
      <c r="C79" s="7"/>
      <c r="D79" s="8" t="str">
        <f aca="false">IF($A79="","",IFERROR(INDEX(Invoices!$D$6:$D$505,MATCH($C79,Invoices!$A$6:$A$505,0)),"Invoice not found"))</f>
        <v/>
      </c>
      <c r="E79" s="7"/>
      <c r="F79" s="7"/>
      <c r="G79" s="42"/>
      <c r="H79" s="38" t="str">
        <f aca="false">IF($A79="","",SUMIFS($G$6:$G79,$C$6:$C79,$C79))</f>
        <v/>
      </c>
      <c r="I79" s="38" t="str">
        <f aca="false">IF($A79="","",IFERROR(ROUND(INDEX(Invoices!$J$6:$J$505,MATCH($C79,Invoices!$A$6:$A$505,0))-H79,2),""))</f>
        <v/>
      </c>
      <c r="J79" s="8" t="str">
        <f aca="false">IF($A79="","",IF(ISNA(MATCH($C79,Invoices!$A$6:$A$505,0)),"Check invoice no.",IF(I79&lt;0,"Overpaid","")))</f>
        <v/>
      </c>
    </row>
    <row r="80" customFormat="false" ht="15" hidden="false" customHeight="false" outlineLevel="0" collapsed="false">
      <c r="A80" s="7"/>
      <c r="B80" s="40"/>
      <c r="C80" s="7"/>
      <c r="D80" s="8" t="str">
        <f aca="false">IF($A80="","",IFERROR(INDEX(Invoices!$D$6:$D$505,MATCH($C80,Invoices!$A$6:$A$505,0)),"Invoice not found"))</f>
        <v/>
      </c>
      <c r="E80" s="7"/>
      <c r="F80" s="7"/>
      <c r="G80" s="42"/>
      <c r="H80" s="38" t="str">
        <f aca="false">IF($A80="","",SUMIFS($G$6:$G80,$C$6:$C80,$C80))</f>
        <v/>
      </c>
      <c r="I80" s="38" t="str">
        <f aca="false">IF($A80="","",IFERROR(ROUND(INDEX(Invoices!$J$6:$J$505,MATCH($C80,Invoices!$A$6:$A$505,0))-H80,2),""))</f>
        <v/>
      </c>
      <c r="J80" s="8" t="str">
        <f aca="false">IF($A80="","",IF(ISNA(MATCH($C80,Invoices!$A$6:$A$505,0)),"Check invoice no.",IF(I80&lt;0,"Overpaid","")))</f>
        <v/>
      </c>
    </row>
    <row r="81" customFormat="false" ht="15" hidden="false" customHeight="false" outlineLevel="0" collapsed="false">
      <c r="A81" s="7"/>
      <c r="B81" s="40"/>
      <c r="C81" s="7"/>
      <c r="D81" s="8" t="str">
        <f aca="false">IF($A81="","",IFERROR(INDEX(Invoices!$D$6:$D$505,MATCH($C81,Invoices!$A$6:$A$505,0)),"Invoice not found"))</f>
        <v/>
      </c>
      <c r="E81" s="7"/>
      <c r="F81" s="7"/>
      <c r="G81" s="42"/>
      <c r="H81" s="38" t="str">
        <f aca="false">IF($A81="","",SUMIFS($G$6:$G81,$C$6:$C81,$C81))</f>
        <v/>
      </c>
      <c r="I81" s="38" t="str">
        <f aca="false">IF($A81="","",IFERROR(ROUND(INDEX(Invoices!$J$6:$J$505,MATCH($C81,Invoices!$A$6:$A$505,0))-H81,2),""))</f>
        <v/>
      </c>
      <c r="J81" s="8" t="str">
        <f aca="false">IF($A81="","",IF(ISNA(MATCH($C81,Invoices!$A$6:$A$505,0)),"Check invoice no.",IF(I81&lt;0,"Overpaid","")))</f>
        <v/>
      </c>
    </row>
    <row r="82" customFormat="false" ht="15" hidden="false" customHeight="false" outlineLevel="0" collapsed="false">
      <c r="A82" s="7"/>
      <c r="B82" s="40"/>
      <c r="C82" s="7"/>
      <c r="D82" s="8" t="str">
        <f aca="false">IF($A82="","",IFERROR(INDEX(Invoices!$D$6:$D$505,MATCH($C82,Invoices!$A$6:$A$505,0)),"Invoice not found"))</f>
        <v/>
      </c>
      <c r="E82" s="7"/>
      <c r="F82" s="7"/>
      <c r="G82" s="42"/>
      <c r="H82" s="38" t="str">
        <f aca="false">IF($A82="","",SUMIFS($G$6:$G82,$C$6:$C82,$C82))</f>
        <v/>
      </c>
      <c r="I82" s="38" t="str">
        <f aca="false">IF($A82="","",IFERROR(ROUND(INDEX(Invoices!$J$6:$J$505,MATCH($C82,Invoices!$A$6:$A$505,0))-H82,2),""))</f>
        <v/>
      </c>
      <c r="J82" s="8" t="str">
        <f aca="false">IF($A82="","",IF(ISNA(MATCH($C82,Invoices!$A$6:$A$505,0)),"Check invoice no.",IF(I82&lt;0,"Overpaid","")))</f>
        <v/>
      </c>
    </row>
    <row r="83" customFormat="false" ht="15" hidden="false" customHeight="false" outlineLevel="0" collapsed="false">
      <c r="A83" s="7"/>
      <c r="B83" s="40"/>
      <c r="C83" s="7"/>
      <c r="D83" s="8" t="str">
        <f aca="false">IF($A83="","",IFERROR(INDEX(Invoices!$D$6:$D$505,MATCH($C83,Invoices!$A$6:$A$505,0)),"Invoice not found"))</f>
        <v/>
      </c>
      <c r="E83" s="7"/>
      <c r="F83" s="7"/>
      <c r="G83" s="42"/>
      <c r="H83" s="38" t="str">
        <f aca="false">IF($A83="","",SUMIFS($G$6:$G83,$C$6:$C83,$C83))</f>
        <v/>
      </c>
      <c r="I83" s="38" t="str">
        <f aca="false">IF($A83="","",IFERROR(ROUND(INDEX(Invoices!$J$6:$J$505,MATCH($C83,Invoices!$A$6:$A$505,0))-H83,2),""))</f>
        <v/>
      </c>
      <c r="J83" s="8" t="str">
        <f aca="false">IF($A83="","",IF(ISNA(MATCH($C83,Invoices!$A$6:$A$505,0)),"Check invoice no.",IF(I83&lt;0,"Overpaid","")))</f>
        <v/>
      </c>
    </row>
    <row r="84" customFormat="false" ht="15" hidden="false" customHeight="false" outlineLevel="0" collapsed="false">
      <c r="A84" s="7"/>
      <c r="B84" s="40"/>
      <c r="C84" s="7"/>
      <c r="D84" s="8" t="str">
        <f aca="false">IF($A84="","",IFERROR(INDEX(Invoices!$D$6:$D$505,MATCH($C84,Invoices!$A$6:$A$505,0)),"Invoice not found"))</f>
        <v/>
      </c>
      <c r="E84" s="7"/>
      <c r="F84" s="7"/>
      <c r="G84" s="42"/>
      <c r="H84" s="38" t="str">
        <f aca="false">IF($A84="","",SUMIFS($G$6:$G84,$C$6:$C84,$C84))</f>
        <v/>
      </c>
      <c r="I84" s="38" t="str">
        <f aca="false">IF($A84="","",IFERROR(ROUND(INDEX(Invoices!$J$6:$J$505,MATCH($C84,Invoices!$A$6:$A$505,0))-H84,2),""))</f>
        <v/>
      </c>
      <c r="J84" s="8" t="str">
        <f aca="false">IF($A84="","",IF(ISNA(MATCH($C84,Invoices!$A$6:$A$505,0)),"Check invoice no.",IF(I84&lt;0,"Overpaid","")))</f>
        <v/>
      </c>
    </row>
    <row r="85" customFormat="false" ht="15" hidden="false" customHeight="false" outlineLevel="0" collapsed="false">
      <c r="A85" s="7"/>
      <c r="B85" s="40"/>
      <c r="C85" s="7"/>
      <c r="D85" s="8" t="str">
        <f aca="false">IF($A85="","",IFERROR(INDEX(Invoices!$D$6:$D$505,MATCH($C85,Invoices!$A$6:$A$505,0)),"Invoice not found"))</f>
        <v/>
      </c>
      <c r="E85" s="7"/>
      <c r="F85" s="7"/>
      <c r="G85" s="42"/>
      <c r="H85" s="38" t="str">
        <f aca="false">IF($A85="","",SUMIFS($G$6:$G85,$C$6:$C85,$C85))</f>
        <v/>
      </c>
      <c r="I85" s="38" t="str">
        <f aca="false">IF($A85="","",IFERROR(ROUND(INDEX(Invoices!$J$6:$J$505,MATCH($C85,Invoices!$A$6:$A$505,0))-H85,2),""))</f>
        <v/>
      </c>
      <c r="J85" s="8" t="str">
        <f aca="false">IF($A85="","",IF(ISNA(MATCH($C85,Invoices!$A$6:$A$505,0)),"Check invoice no.",IF(I85&lt;0,"Overpaid","")))</f>
        <v/>
      </c>
    </row>
    <row r="86" customFormat="false" ht="15" hidden="false" customHeight="false" outlineLevel="0" collapsed="false">
      <c r="A86" s="7"/>
      <c r="B86" s="40"/>
      <c r="C86" s="7"/>
      <c r="D86" s="8" t="str">
        <f aca="false">IF($A86="","",IFERROR(INDEX(Invoices!$D$6:$D$505,MATCH($C86,Invoices!$A$6:$A$505,0)),"Invoice not found"))</f>
        <v/>
      </c>
      <c r="E86" s="7"/>
      <c r="F86" s="7"/>
      <c r="G86" s="42"/>
      <c r="H86" s="38" t="str">
        <f aca="false">IF($A86="","",SUMIFS($G$6:$G86,$C$6:$C86,$C86))</f>
        <v/>
      </c>
      <c r="I86" s="38" t="str">
        <f aca="false">IF($A86="","",IFERROR(ROUND(INDEX(Invoices!$J$6:$J$505,MATCH($C86,Invoices!$A$6:$A$505,0))-H86,2),""))</f>
        <v/>
      </c>
      <c r="J86" s="8" t="str">
        <f aca="false">IF($A86="","",IF(ISNA(MATCH($C86,Invoices!$A$6:$A$505,0)),"Check invoice no.",IF(I86&lt;0,"Overpaid","")))</f>
        <v/>
      </c>
    </row>
    <row r="87" customFormat="false" ht="15" hidden="false" customHeight="false" outlineLevel="0" collapsed="false">
      <c r="A87" s="7"/>
      <c r="B87" s="40"/>
      <c r="C87" s="7"/>
      <c r="D87" s="8" t="str">
        <f aca="false">IF($A87="","",IFERROR(INDEX(Invoices!$D$6:$D$505,MATCH($C87,Invoices!$A$6:$A$505,0)),"Invoice not found"))</f>
        <v/>
      </c>
      <c r="E87" s="7"/>
      <c r="F87" s="7"/>
      <c r="G87" s="42"/>
      <c r="H87" s="38" t="str">
        <f aca="false">IF($A87="","",SUMIFS($G$6:$G87,$C$6:$C87,$C87))</f>
        <v/>
      </c>
      <c r="I87" s="38" t="str">
        <f aca="false">IF($A87="","",IFERROR(ROUND(INDEX(Invoices!$J$6:$J$505,MATCH($C87,Invoices!$A$6:$A$505,0))-H87,2),""))</f>
        <v/>
      </c>
      <c r="J87" s="8" t="str">
        <f aca="false">IF($A87="","",IF(ISNA(MATCH($C87,Invoices!$A$6:$A$505,0)),"Check invoice no.",IF(I87&lt;0,"Overpaid","")))</f>
        <v/>
      </c>
    </row>
    <row r="88" customFormat="false" ht="15" hidden="false" customHeight="false" outlineLevel="0" collapsed="false">
      <c r="A88" s="7"/>
      <c r="B88" s="40"/>
      <c r="C88" s="7"/>
      <c r="D88" s="8" t="str">
        <f aca="false">IF($A88="","",IFERROR(INDEX(Invoices!$D$6:$D$505,MATCH($C88,Invoices!$A$6:$A$505,0)),"Invoice not found"))</f>
        <v/>
      </c>
      <c r="E88" s="7"/>
      <c r="F88" s="7"/>
      <c r="G88" s="42"/>
      <c r="H88" s="38" t="str">
        <f aca="false">IF($A88="","",SUMIFS($G$6:$G88,$C$6:$C88,$C88))</f>
        <v/>
      </c>
      <c r="I88" s="38" t="str">
        <f aca="false">IF($A88="","",IFERROR(ROUND(INDEX(Invoices!$J$6:$J$505,MATCH($C88,Invoices!$A$6:$A$505,0))-H88,2),""))</f>
        <v/>
      </c>
      <c r="J88" s="8" t="str">
        <f aca="false">IF($A88="","",IF(ISNA(MATCH($C88,Invoices!$A$6:$A$505,0)),"Check invoice no.",IF(I88&lt;0,"Overpaid","")))</f>
        <v/>
      </c>
    </row>
    <row r="89" customFormat="false" ht="15" hidden="false" customHeight="false" outlineLevel="0" collapsed="false">
      <c r="A89" s="7"/>
      <c r="B89" s="40"/>
      <c r="C89" s="7"/>
      <c r="D89" s="8" t="str">
        <f aca="false">IF($A89="","",IFERROR(INDEX(Invoices!$D$6:$D$505,MATCH($C89,Invoices!$A$6:$A$505,0)),"Invoice not found"))</f>
        <v/>
      </c>
      <c r="E89" s="7"/>
      <c r="F89" s="7"/>
      <c r="G89" s="42"/>
      <c r="H89" s="38" t="str">
        <f aca="false">IF($A89="","",SUMIFS($G$6:$G89,$C$6:$C89,$C89))</f>
        <v/>
      </c>
      <c r="I89" s="38" t="str">
        <f aca="false">IF($A89="","",IFERROR(ROUND(INDEX(Invoices!$J$6:$J$505,MATCH($C89,Invoices!$A$6:$A$505,0))-H89,2),""))</f>
        <v/>
      </c>
      <c r="J89" s="8" t="str">
        <f aca="false">IF($A89="","",IF(ISNA(MATCH($C89,Invoices!$A$6:$A$505,0)),"Check invoice no.",IF(I89&lt;0,"Overpaid","")))</f>
        <v/>
      </c>
    </row>
    <row r="90" customFormat="false" ht="15" hidden="false" customHeight="false" outlineLevel="0" collapsed="false">
      <c r="A90" s="7"/>
      <c r="B90" s="40"/>
      <c r="C90" s="7"/>
      <c r="D90" s="8" t="str">
        <f aca="false">IF($A90="","",IFERROR(INDEX(Invoices!$D$6:$D$505,MATCH($C90,Invoices!$A$6:$A$505,0)),"Invoice not found"))</f>
        <v/>
      </c>
      <c r="E90" s="7"/>
      <c r="F90" s="7"/>
      <c r="G90" s="42"/>
      <c r="H90" s="38" t="str">
        <f aca="false">IF($A90="","",SUMIFS($G$6:$G90,$C$6:$C90,$C90))</f>
        <v/>
      </c>
      <c r="I90" s="38" t="str">
        <f aca="false">IF($A90="","",IFERROR(ROUND(INDEX(Invoices!$J$6:$J$505,MATCH($C90,Invoices!$A$6:$A$505,0))-H90,2),""))</f>
        <v/>
      </c>
      <c r="J90" s="8" t="str">
        <f aca="false">IF($A90="","",IF(ISNA(MATCH($C90,Invoices!$A$6:$A$505,0)),"Check invoice no.",IF(I90&lt;0,"Overpaid","")))</f>
        <v/>
      </c>
    </row>
    <row r="91" customFormat="false" ht="15" hidden="false" customHeight="false" outlineLevel="0" collapsed="false">
      <c r="A91" s="7"/>
      <c r="B91" s="40"/>
      <c r="C91" s="7"/>
      <c r="D91" s="8" t="str">
        <f aca="false">IF($A91="","",IFERROR(INDEX(Invoices!$D$6:$D$505,MATCH($C91,Invoices!$A$6:$A$505,0)),"Invoice not found"))</f>
        <v/>
      </c>
      <c r="E91" s="7"/>
      <c r="F91" s="7"/>
      <c r="G91" s="42"/>
      <c r="H91" s="38" t="str">
        <f aca="false">IF($A91="","",SUMIFS($G$6:$G91,$C$6:$C91,$C91))</f>
        <v/>
      </c>
      <c r="I91" s="38" t="str">
        <f aca="false">IF($A91="","",IFERROR(ROUND(INDEX(Invoices!$J$6:$J$505,MATCH($C91,Invoices!$A$6:$A$505,0))-H91,2),""))</f>
        <v/>
      </c>
      <c r="J91" s="8" t="str">
        <f aca="false">IF($A91="","",IF(ISNA(MATCH($C91,Invoices!$A$6:$A$505,0)),"Check invoice no.",IF(I91&lt;0,"Overpaid","")))</f>
        <v/>
      </c>
    </row>
    <row r="92" customFormat="false" ht="15" hidden="false" customHeight="false" outlineLevel="0" collapsed="false">
      <c r="A92" s="7"/>
      <c r="B92" s="40"/>
      <c r="C92" s="7"/>
      <c r="D92" s="8" t="str">
        <f aca="false">IF($A92="","",IFERROR(INDEX(Invoices!$D$6:$D$505,MATCH($C92,Invoices!$A$6:$A$505,0)),"Invoice not found"))</f>
        <v/>
      </c>
      <c r="E92" s="7"/>
      <c r="F92" s="7"/>
      <c r="G92" s="42"/>
      <c r="H92" s="38" t="str">
        <f aca="false">IF($A92="","",SUMIFS($G$6:$G92,$C$6:$C92,$C92))</f>
        <v/>
      </c>
      <c r="I92" s="38" t="str">
        <f aca="false">IF($A92="","",IFERROR(ROUND(INDEX(Invoices!$J$6:$J$505,MATCH($C92,Invoices!$A$6:$A$505,0))-H92,2),""))</f>
        <v/>
      </c>
      <c r="J92" s="8" t="str">
        <f aca="false">IF($A92="","",IF(ISNA(MATCH($C92,Invoices!$A$6:$A$505,0)),"Check invoice no.",IF(I92&lt;0,"Overpaid","")))</f>
        <v/>
      </c>
    </row>
    <row r="93" customFormat="false" ht="15" hidden="false" customHeight="false" outlineLevel="0" collapsed="false">
      <c r="A93" s="7"/>
      <c r="B93" s="40"/>
      <c r="C93" s="7"/>
      <c r="D93" s="8" t="str">
        <f aca="false">IF($A93="","",IFERROR(INDEX(Invoices!$D$6:$D$505,MATCH($C93,Invoices!$A$6:$A$505,0)),"Invoice not found"))</f>
        <v/>
      </c>
      <c r="E93" s="7"/>
      <c r="F93" s="7"/>
      <c r="G93" s="42"/>
      <c r="H93" s="38" t="str">
        <f aca="false">IF($A93="","",SUMIFS($G$6:$G93,$C$6:$C93,$C93))</f>
        <v/>
      </c>
      <c r="I93" s="38" t="str">
        <f aca="false">IF($A93="","",IFERROR(ROUND(INDEX(Invoices!$J$6:$J$505,MATCH($C93,Invoices!$A$6:$A$505,0))-H93,2),""))</f>
        <v/>
      </c>
      <c r="J93" s="8" t="str">
        <f aca="false">IF($A93="","",IF(ISNA(MATCH($C93,Invoices!$A$6:$A$505,0)),"Check invoice no.",IF(I93&lt;0,"Overpaid","")))</f>
        <v/>
      </c>
    </row>
    <row r="94" customFormat="false" ht="15" hidden="false" customHeight="false" outlineLevel="0" collapsed="false">
      <c r="A94" s="7"/>
      <c r="B94" s="40"/>
      <c r="C94" s="7"/>
      <c r="D94" s="8" t="str">
        <f aca="false">IF($A94="","",IFERROR(INDEX(Invoices!$D$6:$D$505,MATCH($C94,Invoices!$A$6:$A$505,0)),"Invoice not found"))</f>
        <v/>
      </c>
      <c r="E94" s="7"/>
      <c r="F94" s="7"/>
      <c r="G94" s="42"/>
      <c r="H94" s="38" t="str">
        <f aca="false">IF($A94="","",SUMIFS($G$6:$G94,$C$6:$C94,$C94))</f>
        <v/>
      </c>
      <c r="I94" s="38" t="str">
        <f aca="false">IF($A94="","",IFERROR(ROUND(INDEX(Invoices!$J$6:$J$505,MATCH($C94,Invoices!$A$6:$A$505,0))-H94,2),""))</f>
        <v/>
      </c>
      <c r="J94" s="8" t="str">
        <f aca="false">IF($A94="","",IF(ISNA(MATCH($C94,Invoices!$A$6:$A$505,0)),"Check invoice no.",IF(I94&lt;0,"Overpaid","")))</f>
        <v/>
      </c>
    </row>
    <row r="95" customFormat="false" ht="15" hidden="false" customHeight="false" outlineLevel="0" collapsed="false">
      <c r="A95" s="7"/>
      <c r="B95" s="40"/>
      <c r="C95" s="7"/>
      <c r="D95" s="8" t="str">
        <f aca="false">IF($A95="","",IFERROR(INDEX(Invoices!$D$6:$D$505,MATCH($C95,Invoices!$A$6:$A$505,0)),"Invoice not found"))</f>
        <v/>
      </c>
      <c r="E95" s="7"/>
      <c r="F95" s="7"/>
      <c r="G95" s="42"/>
      <c r="H95" s="38" t="str">
        <f aca="false">IF($A95="","",SUMIFS($G$6:$G95,$C$6:$C95,$C95))</f>
        <v/>
      </c>
      <c r="I95" s="38" t="str">
        <f aca="false">IF($A95="","",IFERROR(ROUND(INDEX(Invoices!$J$6:$J$505,MATCH($C95,Invoices!$A$6:$A$505,0))-H95,2),""))</f>
        <v/>
      </c>
      <c r="J95" s="8" t="str">
        <f aca="false">IF($A95="","",IF(ISNA(MATCH($C95,Invoices!$A$6:$A$505,0)),"Check invoice no.",IF(I95&lt;0,"Overpaid","")))</f>
        <v/>
      </c>
    </row>
    <row r="96" customFormat="false" ht="15" hidden="false" customHeight="false" outlineLevel="0" collapsed="false">
      <c r="A96" s="7"/>
      <c r="B96" s="40"/>
      <c r="C96" s="7"/>
      <c r="D96" s="8" t="str">
        <f aca="false">IF($A96="","",IFERROR(INDEX(Invoices!$D$6:$D$505,MATCH($C96,Invoices!$A$6:$A$505,0)),"Invoice not found"))</f>
        <v/>
      </c>
      <c r="E96" s="7"/>
      <c r="F96" s="7"/>
      <c r="G96" s="42"/>
      <c r="H96" s="38" t="str">
        <f aca="false">IF($A96="","",SUMIFS($G$6:$G96,$C$6:$C96,$C96))</f>
        <v/>
      </c>
      <c r="I96" s="38" t="str">
        <f aca="false">IF($A96="","",IFERROR(ROUND(INDEX(Invoices!$J$6:$J$505,MATCH($C96,Invoices!$A$6:$A$505,0))-H96,2),""))</f>
        <v/>
      </c>
      <c r="J96" s="8" t="str">
        <f aca="false">IF($A96="","",IF(ISNA(MATCH($C96,Invoices!$A$6:$A$505,0)),"Check invoice no.",IF(I96&lt;0,"Overpaid","")))</f>
        <v/>
      </c>
    </row>
    <row r="97" customFormat="false" ht="15" hidden="false" customHeight="false" outlineLevel="0" collapsed="false">
      <c r="A97" s="7"/>
      <c r="B97" s="40"/>
      <c r="C97" s="7"/>
      <c r="D97" s="8" t="str">
        <f aca="false">IF($A97="","",IFERROR(INDEX(Invoices!$D$6:$D$505,MATCH($C97,Invoices!$A$6:$A$505,0)),"Invoice not found"))</f>
        <v/>
      </c>
      <c r="E97" s="7"/>
      <c r="F97" s="7"/>
      <c r="G97" s="42"/>
      <c r="H97" s="38" t="str">
        <f aca="false">IF($A97="","",SUMIFS($G$6:$G97,$C$6:$C97,$C97))</f>
        <v/>
      </c>
      <c r="I97" s="38" t="str">
        <f aca="false">IF($A97="","",IFERROR(ROUND(INDEX(Invoices!$J$6:$J$505,MATCH($C97,Invoices!$A$6:$A$505,0))-H97,2),""))</f>
        <v/>
      </c>
      <c r="J97" s="8" t="str">
        <f aca="false">IF($A97="","",IF(ISNA(MATCH($C97,Invoices!$A$6:$A$505,0)),"Check invoice no.",IF(I97&lt;0,"Overpaid","")))</f>
        <v/>
      </c>
    </row>
    <row r="98" customFormat="false" ht="15" hidden="false" customHeight="false" outlineLevel="0" collapsed="false">
      <c r="A98" s="7"/>
      <c r="B98" s="40"/>
      <c r="C98" s="7"/>
      <c r="D98" s="8" t="str">
        <f aca="false">IF($A98="","",IFERROR(INDEX(Invoices!$D$6:$D$505,MATCH($C98,Invoices!$A$6:$A$505,0)),"Invoice not found"))</f>
        <v/>
      </c>
      <c r="E98" s="7"/>
      <c r="F98" s="7"/>
      <c r="G98" s="42"/>
      <c r="H98" s="38" t="str">
        <f aca="false">IF($A98="","",SUMIFS($G$6:$G98,$C$6:$C98,$C98))</f>
        <v/>
      </c>
      <c r="I98" s="38" t="str">
        <f aca="false">IF($A98="","",IFERROR(ROUND(INDEX(Invoices!$J$6:$J$505,MATCH($C98,Invoices!$A$6:$A$505,0))-H98,2),""))</f>
        <v/>
      </c>
      <c r="J98" s="8" t="str">
        <f aca="false">IF($A98="","",IF(ISNA(MATCH($C98,Invoices!$A$6:$A$505,0)),"Check invoice no.",IF(I98&lt;0,"Overpaid","")))</f>
        <v/>
      </c>
    </row>
    <row r="99" customFormat="false" ht="15" hidden="false" customHeight="false" outlineLevel="0" collapsed="false">
      <c r="A99" s="7"/>
      <c r="B99" s="40"/>
      <c r="C99" s="7"/>
      <c r="D99" s="8" t="str">
        <f aca="false">IF($A99="","",IFERROR(INDEX(Invoices!$D$6:$D$505,MATCH($C99,Invoices!$A$6:$A$505,0)),"Invoice not found"))</f>
        <v/>
      </c>
      <c r="E99" s="7"/>
      <c r="F99" s="7"/>
      <c r="G99" s="42"/>
      <c r="H99" s="38" t="str">
        <f aca="false">IF($A99="","",SUMIFS($G$6:$G99,$C$6:$C99,$C99))</f>
        <v/>
      </c>
      <c r="I99" s="38" t="str">
        <f aca="false">IF($A99="","",IFERROR(ROUND(INDEX(Invoices!$J$6:$J$505,MATCH($C99,Invoices!$A$6:$A$505,0))-H99,2),""))</f>
        <v/>
      </c>
      <c r="J99" s="8" t="str">
        <f aca="false">IF($A99="","",IF(ISNA(MATCH($C99,Invoices!$A$6:$A$505,0)),"Check invoice no.",IF(I99&lt;0,"Overpaid","")))</f>
        <v/>
      </c>
    </row>
    <row r="100" customFormat="false" ht="15" hidden="false" customHeight="false" outlineLevel="0" collapsed="false">
      <c r="A100" s="7"/>
      <c r="B100" s="40"/>
      <c r="C100" s="7"/>
      <c r="D100" s="8" t="str">
        <f aca="false">IF($A100="","",IFERROR(INDEX(Invoices!$D$6:$D$505,MATCH($C100,Invoices!$A$6:$A$505,0)),"Invoice not found"))</f>
        <v/>
      </c>
      <c r="E100" s="7"/>
      <c r="F100" s="7"/>
      <c r="G100" s="42"/>
      <c r="H100" s="38" t="str">
        <f aca="false">IF($A100="","",SUMIFS($G$6:$G100,$C$6:$C100,$C100))</f>
        <v/>
      </c>
      <c r="I100" s="38" t="str">
        <f aca="false">IF($A100="","",IFERROR(ROUND(INDEX(Invoices!$J$6:$J$505,MATCH($C100,Invoices!$A$6:$A$505,0))-H100,2),""))</f>
        <v/>
      </c>
      <c r="J100" s="8" t="str">
        <f aca="false">IF($A100="","",IF(ISNA(MATCH($C100,Invoices!$A$6:$A$505,0)),"Check invoice no.",IF(I100&lt;0,"Overpaid","")))</f>
        <v/>
      </c>
    </row>
    <row r="101" customFormat="false" ht="15" hidden="false" customHeight="false" outlineLevel="0" collapsed="false">
      <c r="A101" s="7"/>
      <c r="B101" s="40"/>
      <c r="C101" s="7"/>
      <c r="D101" s="8" t="str">
        <f aca="false">IF($A101="","",IFERROR(INDEX(Invoices!$D$6:$D$505,MATCH($C101,Invoices!$A$6:$A$505,0)),"Invoice not found"))</f>
        <v/>
      </c>
      <c r="E101" s="7"/>
      <c r="F101" s="7"/>
      <c r="G101" s="42"/>
      <c r="H101" s="38" t="str">
        <f aca="false">IF($A101="","",SUMIFS($G$6:$G101,$C$6:$C101,$C101))</f>
        <v/>
      </c>
      <c r="I101" s="38" t="str">
        <f aca="false">IF($A101="","",IFERROR(ROUND(INDEX(Invoices!$J$6:$J$505,MATCH($C101,Invoices!$A$6:$A$505,0))-H101,2),""))</f>
        <v/>
      </c>
      <c r="J101" s="8" t="str">
        <f aca="false">IF($A101="","",IF(ISNA(MATCH($C101,Invoices!$A$6:$A$505,0)),"Check invoice no.",IF(I101&lt;0,"Overpaid","")))</f>
        <v/>
      </c>
    </row>
    <row r="102" customFormat="false" ht="15" hidden="false" customHeight="false" outlineLevel="0" collapsed="false">
      <c r="A102" s="7"/>
      <c r="B102" s="40"/>
      <c r="C102" s="7"/>
      <c r="D102" s="8" t="str">
        <f aca="false">IF($A102="","",IFERROR(INDEX(Invoices!$D$6:$D$505,MATCH($C102,Invoices!$A$6:$A$505,0)),"Invoice not found"))</f>
        <v/>
      </c>
      <c r="E102" s="7"/>
      <c r="F102" s="7"/>
      <c r="G102" s="42"/>
      <c r="H102" s="38" t="str">
        <f aca="false">IF($A102="","",SUMIFS($G$6:$G102,$C$6:$C102,$C102))</f>
        <v/>
      </c>
      <c r="I102" s="38" t="str">
        <f aca="false">IF($A102="","",IFERROR(ROUND(INDEX(Invoices!$J$6:$J$505,MATCH($C102,Invoices!$A$6:$A$505,0))-H102,2),""))</f>
        <v/>
      </c>
      <c r="J102" s="8" t="str">
        <f aca="false">IF($A102="","",IF(ISNA(MATCH($C102,Invoices!$A$6:$A$505,0)),"Check invoice no.",IF(I102&lt;0,"Overpaid","")))</f>
        <v/>
      </c>
    </row>
    <row r="103" customFormat="false" ht="15" hidden="false" customHeight="false" outlineLevel="0" collapsed="false">
      <c r="A103" s="7"/>
      <c r="B103" s="40"/>
      <c r="C103" s="7"/>
      <c r="D103" s="8" t="str">
        <f aca="false">IF($A103="","",IFERROR(INDEX(Invoices!$D$6:$D$505,MATCH($C103,Invoices!$A$6:$A$505,0)),"Invoice not found"))</f>
        <v/>
      </c>
      <c r="E103" s="7"/>
      <c r="F103" s="7"/>
      <c r="G103" s="42"/>
      <c r="H103" s="38" t="str">
        <f aca="false">IF($A103="","",SUMIFS($G$6:$G103,$C$6:$C103,$C103))</f>
        <v/>
      </c>
      <c r="I103" s="38" t="str">
        <f aca="false">IF($A103="","",IFERROR(ROUND(INDEX(Invoices!$J$6:$J$505,MATCH($C103,Invoices!$A$6:$A$505,0))-H103,2),""))</f>
        <v/>
      </c>
      <c r="J103" s="8" t="str">
        <f aca="false">IF($A103="","",IF(ISNA(MATCH($C103,Invoices!$A$6:$A$505,0)),"Check invoice no.",IF(I103&lt;0,"Overpaid","")))</f>
        <v/>
      </c>
    </row>
    <row r="104" customFormat="false" ht="15" hidden="false" customHeight="false" outlineLevel="0" collapsed="false">
      <c r="A104" s="7"/>
      <c r="B104" s="40"/>
      <c r="C104" s="7"/>
      <c r="D104" s="8" t="str">
        <f aca="false">IF($A104="","",IFERROR(INDEX(Invoices!$D$6:$D$505,MATCH($C104,Invoices!$A$6:$A$505,0)),"Invoice not found"))</f>
        <v/>
      </c>
      <c r="E104" s="7"/>
      <c r="F104" s="7"/>
      <c r="G104" s="42"/>
      <c r="H104" s="38" t="str">
        <f aca="false">IF($A104="","",SUMIFS($G$6:$G104,$C$6:$C104,$C104))</f>
        <v/>
      </c>
      <c r="I104" s="38" t="str">
        <f aca="false">IF($A104="","",IFERROR(ROUND(INDEX(Invoices!$J$6:$J$505,MATCH($C104,Invoices!$A$6:$A$505,0))-H104,2),""))</f>
        <v/>
      </c>
      <c r="J104" s="8" t="str">
        <f aca="false">IF($A104="","",IF(ISNA(MATCH($C104,Invoices!$A$6:$A$505,0)),"Check invoice no.",IF(I104&lt;0,"Overpaid","")))</f>
        <v/>
      </c>
    </row>
    <row r="105" customFormat="false" ht="15" hidden="false" customHeight="false" outlineLevel="0" collapsed="false">
      <c r="A105" s="7"/>
      <c r="B105" s="40"/>
      <c r="C105" s="7"/>
      <c r="D105" s="8" t="str">
        <f aca="false">IF($A105="","",IFERROR(INDEX(Invoices!$D$6:$D$505,MATCH($C105,Invoices!$A$6:$A$505,0)),"Invoice not found"))</f>
        <v/>
      </c>
      <c r="E105" s="7"/>
      <c r="F105" s="7"/>
      <c r="G105" s="42"/>
      <c r="H105" s="38" t="str">
        <f aca="false">IF($A105="","",SUMIFS($G$6:$G105,$C$6:$C105,$C105))</f>
        <v/>
      </c>
      <c r="I105" s="38" t="str">
        <f aca="false">IF($A105="","",IFERROR(ROUND(INDEX(Invoices!$J$6:$J$505,MATCH($C105,Invoices!$A$6:$A$505,0))-H105,2),""))</f>
        <v/>
      </c>
      <c r="J105" s="8" t="str">
        <f aca="false">IF($A105="","",IF(ISNA(MATCH($C105,Invoices!$A$6:$A$505,0)),"Check invoice no.",IF(I105&lt;0,"Overpaid","")))</f>
        <v/>
      </c>
    </row>
    <row r="106" customFormat="false" ht="15" hidden="false" customHeight="false" outlineLevel="0" collapsed="false">
      <c r="A106" s="7"/>
      <c r="B106" s="40"/>
      <c r="C106" s="7"/>
      <c r="D106" s="8" t="str">
        <f aca="false">IF($A106="","",IFERROR(INDEX(Invoices!$D$6:$D$505,MATCH($C106,Invoices!$A$6:$A$505,0)),"Invoice not found"))</f>
        <v/>
      </c>
      <c r="E106" s="7"/>
      <c r="F106" s="7"/>
      <c r="G106" s="42"/>
      <c r="H106" s="38" t="str">
        <f aca="false">IF($A106="","",SUMIFS($G$6:$G106,$C$6:$C106,$C106))</f>
        <v/>
      </c>
      <c r="I106" s="38" t="str">
        <f aca="false">IF($A106="","",IFERROR(ROUND(INDEX(Invoices!$J$6:$J$505,MATCH($C106,Invoices!$A$6:$A$505,0))-H106,2),""))</f>
        <v/>
      </c>
      <c r="J106" s="8" t="str">
        <f aca="false">IF($A106="","",IF(ISNA(MATCH($C106,Invoices!$A$6:$A$505,0)),"Check invoice no.",IF(I106&lt;0,"Overpaid","")))</f>
        <v/>
      </c>
    </row>
    <row r="107" customFormat="false" ht="15" hidden="false" customHeight="false" outlineLevel="0" collapsed="false">
      <c r="A107" s="7"/>
      <c r="B107" s="40"/>
      <c r="C107" s="7"/>
      <c r="D107" s="8" t="str">
        <f aca="false">IF($A107="","",IFERROR(INDEX(Invoices!$D$6:$D$505,MATCH($C107,Invoices!$A$6:$A$505,0)),"Invoice not found"))</f>
        <v/>
      </c>
      <c r="E107" s="7"/>
      <c r="F107" s="7"/>
      <c r="G107" s="42"/>
      <c r="H107" s="38" t="str">
        <f aca="false">IF($A107="","",SUMIFS($G$6:$G107,$C$6:$C107,$C107))</f>
        <v/>
      </c>
      <c r="I107" s="38" t="str">
        <f aca="false">IF($A107="","",IFERROR(ROUND(INDEX(Invoices!$J$6:$J$505,MATCH($C107,Invoices!$A$6:$A$505,0))-H107,2),""))</f>
        <v/>
      </c>
      <c r="J107" s="8" t="str">
        <f aca="false">IF($A107="","",IF(ISNA(MATCH($C107,Invoices!$A$6:$A$505,0)),"Check invoice no.",IF(I107&lt;0,"Overpaid","")))</f>
        <v/>
      </c>
    </row>
    <row r="108" customFormat="false" ht="15" hidden="false" customHeight="false" outlineLevel="0" collapsed="false">
      <c r="A108" s="7"/>
      <c r="B108" s="40"/>
      <c r="C108" s="7"/>
      <c r="D108" s="8" t="str">
        <f aca="false">IF($A108="","",IFERROR(INDEX(Invoices!$D$6:$D$505,MATCH($C108,Invoices!$A$6:$A$505,0)),"Invoice not found"))</f>
        <v/>
      </c>
      <c r="E108" s="7"/>
      <c r="F108" s="7"/>
      <c r="G108" s="42"/>
      <c r="H108" s="38" t="str">
        <f aca="false">IF($A108="","",SUMIFS($G$6:$G108,$C$6:$C108,$C108))</f>
        <v/>
      </c>
      <c r="I108" s="38" t="str">
        <f aca="false">IF($A108="","",IFERROR(ROUND(INDEX(Invoices!$J$6:$J$505,MATCH($C108,Invoices!$A$6:$A$505,0))-H108,2),""))</f>
        <v/>
      </c>
      <c r="J108" s="8" t="str">
        <f aca="false">IF($A108="","",IF(ISNA(MATCH($C108,Invoices!$A$6:$A$505,0)),"Check invoice no.",IF(I108&lt;0,"Overpaid","")))</f>
        <v/>
      </c>
    </row>
    <row r="109" customFormat="false" ht="15" hidden="false" customHeight="false" outlineLevel="0" collapsed="false">
      <c r="A109" s="7"/>
      <c r="B109" s="40"/>
      <c r="C109" s="7"/>
      <c r="D109" s="8" t="str">
        <f aca="false">IF($A109="","",IFERROR(INDEX(Invoices!$D$6:$D$505,MATCH($C109,Invoices!$A$6:$A$505,0)),"Invoice not found"))</f>
        <v/>
      </c>
      <c r="E109" s="7"/>
      <c r="F109" s="7"/>
      <c r="G109" s="42"/>
      <c r="H109" s="38" t="str">
        <f aca="false">IF($A109="","",SUMIFS($G$6:$G109,$C$6:$C109,$C109))</f>
        <v/>
      </c>
      <c r="I109" s="38" t="str">
        <f aca="false">IF($A109="","",IFERROR(ROUND(INDEX(Invoices!$J$6:$J$505,MATCH($C109,Invoices!$A$6:$A$505,0))-H109,2),""))</f>
        <v/>
      </c>
      <c r="J109" s="8" t="str">
        <f aca="false">IF($A109="","",IF(ISNA(MATCH($C109,Invoices!$A$6:$A$505,0)),"Check invoice no.",IF(I109&lt;0,"Overpaid","")))</f>
        <v/>
      </c>
    </row>
    <row r="110" customFormat="false" ht="15" hidden="false" customHeight="false" outlineLevel="0" collapsed="false">
      <c r="A110" s="7"/>
      <c r="B110" s="40"/>
      <c r="C110" s="7"/>
      <c r="D110" s="8" t="str">
        <f aca="false">IF($A110="","",IFERROR(INDEX(Invoices!$D$6:$D$505,MATCH($C110,Invoices!$A$6:$A$505,0)),"Invoice not found"))</f>
        <v/>
      </c>
      <c r="E110" s="7"/>
      <c r="F110" s="7"/>
      <c r="G110" s="42"/>
      <c r="H110" s="38" t="str">
        <f aca="false">IF($A110="","",SUMIFS($G$6:$G110,$C$6:$C110,$C110))</f>
        <v/>
      </c>
      <c r="I110" s="38" t="str">
        <f aca="false">IF($A110="","",IFERROR(ROUND(INDEX(Invoices!$J$6:$J$505,MATCH($C110,Invoices!$A$6:$A$505,0))-H110,2),""))</f>
        <v/>
      </c>
      <c r="J110" s="8" t="str">
        <f aca="false">IF($A110="","",IF(ISNA(MATCH($C110,Invoices!$A$6:$A$505,0)),"Check invoice no.",IF(I110&lt;0,"Overpaid","")))</f>
        <v/>
      </c>
    </row>
    <row r="111" customFormat="false" ht="15" hidden="false" customHeight="false" outlineLevel="0" collapsed="false">
      <c r="A111" s="7"/>
      <c r="B111" s="40"/>
      <c r="C111" s="7"/>
      <c r="D111" s="8" t="str">
        <f aca="false">IF($A111="","",IFERROR(INDEX(Invoices!$D$6:$D$505,MATCH($C111,Invoices!$A$6:$A$505,0)),"Invoice not found"))</f>
        <v/>
      </c>
      <c r="E111" s="7"/>
      <c r="F111" s="7"/>
      <c r="G111" s="42"/>
      <c r="H111" s="38" t="str">
        <f aca="false">IF($A111="","",SUMIFS($G$6:$G111,$C$6:$C111,$C111))</f>
        <v/>
      </c>
      <c r="I111" s="38" t="str">
        <f aca="false">IF($A111="","",IFERROR(ROUND(INDEX(Invoices!$J$6:$J$505,MATCH($C111,Invoices!$A$6:$A$505,0))-H111,2),""))</f>
        <v/>
      </c>
      <c r="J111" s="8" t="str">
        <f aca="false">IF($A111="","",IF(ISNA(MATCH($C111,Invoices!$A$6:$A$505,0)),"Check invoice no.",IF(I111&lt;0,"Overpaid","")))</f>
        <v/>
      </c>
    </row>
    <row r="112" customFormat="false" ht="15" hidden="false" customHeight="false" outlineLevel="0" collapsed="false">
      <c r="A112" s="7"/>
      <c r="B112" s="40"/>
      <c r="C112" s="7"/>
      <c r="D112" s="8" t="str">
        <f aca="false">IF($A112="","",IFERROR(INDEX(Invoices!$D$6:$D$505,MATCH($C112,Invoices!$A$6:$A$505,0)),"Invoice not found"))</f>
        <v/>
      </c>
      <c r="E112" s="7"/>
      <c r="F112" s="7"/>
      <c r="G112" s="42"/>
      <c r="H112" s="38" t="str">
        <f aca="false">IF($A112="","",SUMIFS($G$6:$G112,$C$6:$C112,$C112))</f>
        <v/>
      </c>
      <c r="I112" s="38" t="str">
        <f aca="false">IF($A112="","",IFERROR(ROUND(INDEX(Invoices!$J$6:$J$505,MATCH($C112,Invoices!$A$6:$A$505,0))-H112,2),""))</f>
        <v/>
      </c>
      <c r="J112" s="8" t="str">
        <f aca="false">IF($A112="","",IF(ISNA(MATCH($C112,Invoices!$A$6:$A$505,0)),"Check invoice no.",IF(I112&lt;0,"Overpaid","")))</f>
        <v/>
      </c>
    </row>
    <row r="113" customFormat="false" ht="15" hidden="false" customHeight="false" outlineLevel="0" collapsed="false">
      <c r="A113" s="7"/>
      <c r="B113" s="40"/>
      <c r="C113" s="7"/>
      <c r="D113" s="8" t="str">
        <f aca="false">IF($A113="","",IFERROR(INDEX(Invoices!$D$6:$D$505,MATCH($C113,Invoices!$A$6:$A$505,0)),"Invoice not found"))</f>
        <v/>
      </c>
      <c r="E113" s="7"/>
      <c r="F113" s="7"/>
      <c r="G113" s="42"/>
      <c r="H113" s="38" t="str">
        <f aca="false">IF($A113="","",SUMIFS($G$6:$G113,$C$6:$C113,$C113))</f>
        <v/>
      </c>
      <c r="I113" s="38" t="str">
        <f aca="false">IF($A113="","",IFERROR(ROUND(INDEX(Invoices!$J$6:$J$505,MATCH($C113,Invoices!$A$6:$A$505,0))-H113,2),""))</f>
        <v/>
      </c>
      <c r="J113" s="8" t="str">
        <f aca="false">IF($A113="","",IF(ISNA(MATCH($C113,Invoices!$A$6:$A$505,0)),"Check invoice no.",IF(I113&lt;0,"Overpaid","")))</f>
        <v/>
      </c>
    </row>
    <row r="114" customFormat="false" ht="15" hidden="false" customHeight="false" outlineLevel="0" collapsed="false">
      <c r="A114" s="7"/>
      <c r="B114" s="40"/>
      <c r="C114" s="7"/>
      <c r="D114" s="8" t="str">
        <f aca="false">IF($A114="","",IFERROR(INDEX(Invoices!$D$6:$D$505,MATCH($C114,Invoices!$A$6:$A$505,0)),"Invoice not found"))</f>
        <v/>
      </c>
      <c r="E114" s="7"/>
      <c r="F114" s="7"/>
      <c r="G114" s="42"/>
      <c r="H114" s="38" t="str">
        <f aca="false">IF($A114="","",SUMIFS($G$6:$G114,$C$6:$C114,$C114))</f>
        <v/>
      </c>
      <c r="I114" s="38" t="str">
        <f aca="false">IF($A114="","",IFERROR(ROUND(INDEX(Invoices!$J$6:$J$505,MATCH($C114,Invoices!$A$6:$A$505,0))-H114,2),""))</f>
        <v/>
      </c>
      <c r="J114" s="8" t="str">
        <f aca="false">IF($A114="","",IF(ISNA(MATCH($C114,Invoices!$A$6:$A$505,0)),"Check invoice no.",IF(I114&lt;0,"Overpaid","")))</f>
        <v/>
      </c>
    </row>
    <row r="115" customFormat="false" ht="15" hidden="false" customHeight="false" outlineLevel="0" collapsed="false">
      <c r="A115" s="7"/>
      <c r="B115" s="40"/>
      <c r="C115" s="7"/>
      <c r="D115" s="8" t="str">
        <f aca="false">IF($A115="","",IFERROR(INDEX(Invoices!$D$6:$D$505,MATCH($C115,Invoices!$A$6:$A$505,0)),"Invoice not found"))</f>
        <v/>
      </c>
      <c r="E115" s="7"/>
      <c r="F115" s="7"/>
      <c r="G115" s="42"/>
      <c r="H115" s="38" t="str">
        <f aca="false">IF($A115="","",SUMIFS($G$6:$G115,$C$6:$C115,$C115))</f>
        <v/>
      </c>
      <c r="I115" s="38" t="str">
        <f aca="false">IF($A115="","",IFERROR(ROUND(INDEX(Invoices!$J$6:$J$505,MATCH($C115,Invoices!$A$6:$A$505,0))-H115,2),""))</f>
        <v/>
      </c>
      <c r="J115" s="8" t="str">
        <f aca="false">IF($A115="","",IF(ISNA(MATCH($C115,Invoices!$A$6:$A$505,0)),"Check invoice no.",IF(I115&lt;0,"Overpaid","")))</f>
        <v/>
      </c>
    </row>
    <row r="116" customFormat="false" ht="15" hidden="false" customHeight="false" outlineLevel="0" collapsed="false">
      <c r="A116" s="7"/>
      <c r="B116" s="40"/>
      <c r="C116" s="7"/>
      <c r="D116" s="8" t="str">
        <f aca="false">IF($A116="","",IFERROR(INDEX(Invoices!$D$6:$D$505,MATCH($C116,Invoices!$A$6:$A$505,0)),"Invoice not found"))</f>
        <v/>
      </c>
      <c r="E116" s="7"/>
      <c r="F116" s="7"/>
      <c r="G116" s="42"/>
      <c r="H116" s="38" t="str">
        <f aca="false">IF($A116="","",SUMIFS($G$6:$G116,$C$6:$C116,$C116))</f>
        <v/>
      </c>
      <c r="I116" s="38" t="str">
        <f aca="false">IF($A116="","",IFERROR(ROUND(INDEX(Invoices!$J$6:$J$505,MATCH($C116,Invoices!$A$6:$A$505,0))-H116,2),""))</f>
        <v/>
      </c>
      <c r="J116" s="8" t="str">
        <f aca="false">IF($A116="","",IF(ISNA(MATCH($C116,Invoices!$A$6:$A$505,0)),"Check invoice no.",IF(I116&lt;0,"Overpaid","")))</f>
        <v/>
      </c>
    </row>
    <row r="117" customFormat="false" ht="15" hidden="false" customHeight="false" outlineLevel="0" collapsed="false">
      <c r="A117" s="7"/>
      <c r="B117" s="40"/>
      <c r="C117" s="7"/>
      <c r="D117" s="8" t="str">
        <f aca="false">IF($A117="","",IFERROR(INDEX(Invoices!$D$6:$D$505,MATCH($C117,Invoices!$A$6:$A$505,0)),"Invoice not found"))</f>
        <v/>
      </c>
      <c r="E117" s="7"/>
      <c r="F117" s="7"/>
      <c r="G117" s="42"/>
      <c r="H117" s="38" t="str">
        <f aca="false">IF($A117="","",SUMIFS($G$6:$G117,$C$6:$C117,$C117))</f>
        <v/>
      </c>
      <c r="I117" s="38" t="str">
        <f aca="false">IF($A117="","",IFERROR(ROUND(INDEX(Invoices!$J$6:$J$505,MATCH($C117,Invoices!$A$6:$A$505,0))-H117,2),""))</f>
        <v/>
      </c>
      <c r="J117" s="8" t="str">
        <f aca="false">IF($A117="","",IF(ISNA(MATCH($C117,Invoices!$A$6:$A$505,0)),"Check invoice no.",IF(I117&lt;0,"Overpaid","")))</f>
        <v/>
      </c>
    </row>
    <row r="118" customFormat="false" ht="15" hidden="false" customHeight="false" outlineLevel="0" collapsed="false">
      <c r="A118" s="7"/>
      <c r="B118" s="40"/>
      <c r="C118" s="7"/>
      <c r="D118" s="8" t="str">
        <f aca="false">IF($A118="","",IFERROR(INDEX(Invoices!$D$6:$D$505,MATCH($C118,Invoices!$A$6:$A$505,0)),"Invoice not found"))</f>
        <v/>
      </c>
      <c r="E118" s="7"/>
      <c r="F118" s="7"/>
      <c r="G118" s="42"/>
      <c r="H118" s="38" t="str">
        <f aca="false">IF($A118="","",SUMIFS($G$6:$G118,$C$6:$C118,$C118))</f>
        <v/>
      </c>
      <c r="I118" s="38" t="str">
        <f aca="false">IF($A118="","",IFERROR(ROUND(INDEX(Invoices!$J$6:$J$505,MATCH($C118,Invoices!$A$6:$A$505,0))-H118,2),""))</f>
        <v/>
      </c>
      <c r="J118" s="8" t="str">
        <f aca="false">IF($A118="","",IF(ISNA(MATCH($C118,Invoices!$A$6:$A$505,0)),"Check invoice no.",IF(I118&lt;0,"Overpaid","")))</f>
        <v/>
      </c>
    </row>
    <row r="119" customFormat="false" ht="15" hidden="false" customHeight="false" outlineLevel="0" collapsed="false">
      <c r="A119" s="7"/>
      <c r="B119" s="40"/>
      <c r="C119" s="7"/>
      <c r="D119" s="8" t="str">
        <f aca="false">IF($A119="","",IFERROR(INDEX(Invoices!$D$6:$D$505,MATCH($C119,Invoices!$A$6:$A$505,0)),"Invoice not found"))</f>
        <v/>
      </c>
      <c r="E119" s="7"/>
      <c r="F119" s="7"/>
      <c r="G119" s="42"/>
      <c r="H119" s="38" t="str">
        <f aca="false">IF($A119="","",SUMIFS($G$6:$G119,$C$6:$C119,$C119))</f>
        <v/>
      </c>
      <c r="I119" s="38" t="str">
        <f aca="false">IF($A119="","",IFERROR(ROUND(INDEX(Invoices!$J$6:$J$505,MATCH($C119,Invoices!$A$6:$A$505,0))-H119,2),""))</f>
        <v/>
      </c>
      <c r="J119" s="8" t="str">
        <f aca="false">IF($A119="","",IF(ISNA(MATCH($C119,Invoices!$A$6:$A$505,0)),"Check invoice no.",IF(I119&lt;0,"Overpaid","")))</f>
        <v/>
      </c>
    </row>
    <row r="120" customFormat="false" ht="15" hidden="false" customHeight="false" outlineLevel="0" collapsed="false">
      <c r="A120" s="7"/>
      <c r="B120" s="40"/>
      <c r="C120" s="7"/>
      <c r="D120" s="8" t="str">
        <f aca="false">IF($A120="","",IFERROR(INDEX(Invoices!$D$6:$D$505,MATCH($C120,Invoices!$A$6:$A$505,0)),"Invoice not found"))</f>
        <v/>
      </c>
      <c r="E120" s="7"/>
      <c r="F120" s="7"/>
      <c r="G120" s="42"/>
      <c r="H120" s="38" t="str">
        <f aca="false">IF($A120="","",SUMIFS($G$6:$G120,$C$6:$C120,$C120))</f>
        <v/>
      </c>
      <c r="I120" s="38" t="str">
        <f aca="false">IF($A120="","",IFERROR(ROUND(INDEX(Invoices!$J$6:$J$505,MATCH($C120,Invoices!$A$6:$A$505,0))-H120,2),""))</f>
        <v/>
      </c>
      <c r="J120" s="8" t="str">
        <f aca="false">IF($A120="","",IF(ISNA(MATCH($C120,Invoices!$A$6:$A$505,0)),"Check invoice no.",IF(I120&lt;0,"Overpaid","")))</f>
        <v/>
      </c>
    </row>
    <row r="121" customFormat="false" ht="15" hidden="false" customHeight="false" outlineLevel="0" collapsed="false">
      <c r="A121" s="7"/>
      <c r="B121" s="40"/>
      <c r="C121" s="7"/>
      <c r="D121" s="8" t="str">
        <f aca="false">IF($A121="","",IFERROR(INDEX(Invoices!$D$6:$D$505,MATCH($C121,Invoices!$A$6:$A$505,0)),"Invoice not found"))</f>
        <v/>
      </c>
      <c r="E121" s="7"/>
      <c r="F121" s="7"/>
      <c r="G121" s="42"/>
      <c r="H121" s="38" t="str">
        <f aca="false">IF($A121="","",SUMIFS($G$6:$G121,$C$6:$C121,$C121))</f>
        <v/>
      </c>
      <c r="I121" s="38" t="str">
        <f aca="false">IF($A121="","",IFERROR(ROUND(INDEX(Invoices!$J$6:$J$505,MATCH($C121,Invoices!$A$6:$A$505,0))-H121,2),""))</f>
        <v/>
      </c>
      <c r="J121" s="8" t="str">
        <f aca="false">IF($A121="","",IF(ISNA(MATCH($C121,Invoices!$A$6:$A$505,0)),"Check invoice no.",IF(I121&lt;0,"Overpaid","")))</f>
        <v/>
      </c>
    </row>
    <row r="122" customFormat="false" ht="15" hidden="false" customHeight="false" outlineLevel="0" collapsed="false">
      <c r="A122" s="7"/>
      <c r="B122" s="40"/>
      <c r="C122" s="7"/>
      <c r="D122" s="8" t="str">
        <f aca="false">IF($A122="","",IFERROR(INDEX(Invoices!$D$6:$D$505,MATCH($C122,Invoices!$A$6:$A$505,0)),"Invoice not found"))</f>
        <v/>
      </c>
      <c r="E122" s="7"/>
      <c r="F122" s="7"/>
      <c r="G122" s="42"/>
      <c r="H122" s="38" t="str">
        <f aca="false">IF($A122="","",SUMIFS($G$6:$G122,$C$6:$C122,$C122))</f>
        <v/>
      </c>
      <c r="I122" s="38" t="str">
        <f aca="false">IF($A122="","",IFERROR(ROUND(INDEX(Invoices!$J$6:$J$505,MATCH($C122,Invoices!$A$6:$A$505,0))-H122,2),""))</f>
        <v/>
      </c>
      <c r="J122" s="8" t="str">
        <f aca="false">IF($A122="","",IF(ISNA(MATCH($C122,Invoices!$A$6:$A$505,0)),"Check invoice no.",IF(I122&lt;0,"Overpaid","")))</f>
        <v/>
      </c>
    </row>
    <row r="123" customFormat="false" ht="15" hidden="false" customHeight="false" outlineLevel="0" collapsed="false">
      <c r="A123" s="7"/>
      <c r="B123" s="40"/>
      <c r="C123" s="7"/>
      <c r="D123" s="8" t="str">
        <f aca="false">IF($A123="","",IFERROR(INDEX(Invoices!$D$6:$D$505,MATCH($C123,Invoices!$A$6:$A$505,0)),"Invoice not found"))</f>
        <v/>
      </c>
      <c r="E123" s="7"/>
      <c r="F123" s="7"/>
      <c r="G123" s="42"/>
      <c r="H123" s="38" t="str">
        <f aca="false">IF($A123="","",SUMIFS($G$6:$G123,$C$6:$C123,$C123))</f>
        <v/>
      </c>
      <c r="I123" s="38" t="str">
        <f aca="false">IF($A123="","",IFERROR(ROUND(INDEX(Invoices!$J$6:$J$505,MATCH($C123,Invoices!$A$6:$A$505,0))-H123,2),""))</f>
        <v/>
      </c>
      <c r="J123" s="8" t="str">
        <f aca="false">IF($A123="","",IF(ISNA(MATCH($C123,Invoices!$A$6:$A$505,0)),"Check invoice no.",IF(I123&lt;0,"Overpaid","")))</f>
        <v/>
      </c>
    </row>
    <row r="124" customFormat="false" ht="15" hidden="false" customHeight="false" outlineLevel="0" collapsed="false">
      <c r="A124" s="7"/>
      <c r="B124" s="40"/>
      <c r="C124" s="7"/>
      <c r="D124" s="8" t="str">
        <f aca="false">IF($A124="","",IFERROR(INDEX(Invoices!$D$6:$D$505,MATCH($C124,Invoices!$A$6:$A$505,0)),"Invoice not found"))</f>
        <v/>
      </c>
      <c r="E124" s="7"/>
      <c r="F124" s="7"/>
      <c r="G124" s="42"/>
      <c r="H124" s="38" t="str">
        <f aca="false">IF($A124="","",SUMIFS($G$6:$G124,$C$6:$C124,$C124))</f>
        <v/>
      </c>
      <c r="I124" s="38" t="str">
        <f aca="false">IF($A124="","",IFERROR(ROUND(INDEX(Invoices!$J$6:$J$505,MATCH($C124,Invoices!$A$6:$A$505,0))-H124,2),""))</f>
        <v/>
      </c>
      <c r="J124" s="8" t="str">
        <f aca="false">IF($A124="","",IF(ISNA(MATCH($C124,Invoices!$A$6:$A$505,0)),"Check invoice no.",IF(I124&lt;0,"Overpaid","")))</f>
        <v/>
      </c>
    </row>
    <row r="125" customFormat="false" ht="15" hidden="false" customHeight="false" outlineLevel="0" collapsed="false">
      <c r="A125" s="7"/>
      <c r="B125" s="40"/>
      <c r="C125" s="7"/>
      <c r="D125" s="8" t="str">
        <f aca="false">IF($A125="","",IFERROR(INDEX(Invoices!$D$6:$D$505,MATCH($C125,Invoices!$A$6:$A$505,0)),"Invoice not found"))</f>
        <v/>
      </c>
      <c r="E125" s="7"/>
      <c r="F125" s="7"/>
      <c r="G125" s="42"/>
      <c r="H125" s="38" t="str">
        <f aca="false">IF($A125="","",SUMIFS($G$6:$G125,$C$6:$C125,$C125))</f>
        <v/>
      </c>
      <c r="I125" s="38" t="str">
        <f aca="false">IF($A125="","",IFERROR(ROUND(INDEX(Invoices!$J$6:$J$505,MATCH($C125,Invoices!$A$6:$A$505,0))-H125,2),""))</f>
        <v/>
      </c>
      <c r="J125" s="8" t="str">
        <f aca="false">IF($A125="","",IF(ISNA(MATCH($C125,Invoices!$A$6:$A$505,0)),"Check invoice no.",IF(I125&lt;0,"Overpaid","")))</f>
        <v/>
      </c>
    </row>
    <row r="126" customFormat="false" ht="15" hidden="false" customHeight="false" outlineLevel="0" collapsed="false">
      <c r="A126" s="7"/>
      <c r="B126" s="40"/>
      <c r="C126" s="7"/>
      <c r="D126" s="8" t="str">
        <f aca="false">IF($A126="","",IFERROR(INDEX(Invoices!$D$6:$D$505,MATCH($C126,Invoices!$A$6:$A$505,0)),"Invoice not found"))</f>
        <v/>
      </c>
      <c r="E126" s="7"/>
      <c r="F126" s="7"/>
      <c r="G126" s="42"/>
      <c r="H126" s="38" t="str">
        <f aca="false">IF($A126="","",SUMIFS($G$6:$G126,$C$6:$C126,$C126))</f>
        <v/>
      </c>
      <c r="I126" s="38" t="str">
        <f aca="false">IF($A126="","",IFERROR(ROUND(INDEX(Invoices!$J$6:$J$505,MATCH($C126,Invoices!$A$6:$A$505,0))-H126,2),""))</f>
        <v/>
      </c>
      <c r="J126" s="8" t="str">
        <f aca="false">IF($A126="","",IF(ISNA(MATCH($C126,Invoices!$A$6:$A$505,0)),"Check invoice no.",IF(I126&lt;0,"Overpaid","")))</f>
        <v/>
      </c>
    </row>
    <row r="127" customFormat="false" ht="15" hidden="false" customHeight="false" outlineLevel="0" collapsed="false">
      <c r="A127" s="7"/>
      <c r="B127" s="40"/>
      <c r="C127" s="7"/>
      <c r="D127" s="8" t="str">
        <f aca="false">IF($A127="","",IFERROR(INDEX(Invoices!$D$6:$D$505,MATCH($C127,Invoices!$A$6:$A$505,0)),"Invoice not found"))</f>
        <v/>
      </c>
      <c r="E127" s="7"/>
      <c r="F127" s="7"/>
      <c r="G127" s="42"/>
      <c r="H127" s="38" t="str">
        <f aca="false">IF($A127="","",SUMIFS($G$6:$G127,$C$6:$C127,$C127))</f>
        <v/>
      </c>
      <c r="I127" s="38" t="str">
        <f aca="false">IF($A127="","",IFERROR(ROUND(INDEX(Invoices!$J$6:$J$505,MATCH($C127,Invoices!$A$6:$A$505,0))-H127,2),""))</f>
        <v/>
      </c>
      <c r="J127" s="8" t="str">
        <f aca="false">IF($A127="","",IF(ISNA(MATCH($C127,Invoices!$A$6:$A$505,0)),"Check invoice no.",IF(I127&lt;0,"Overpaid","")))</f>
        <v/>
      </c>
    </row>
    <row r="128" customFormat="false" ht="15" hidden="false" customHeight="false" outlineLevel="0" collapsed="false">
      <c r="A128" s="7"/>
      <c r="B128" s="40"/>
      <c r="C128" s="7"/>
      <c r="D128" s="8" t="str">
        <f aca="false">IF($A128="","",IFERROR(INDEX(Invoices!$D$6:$D$505,MATCH($C128,Invoices!$A$6:$A$505,0)),"Invoice not found"))</f>
        <v/>
      </c>
      <c r="E128" s="7"/>
      <c r="F128" s="7"/>
      <c r="G128" s="42"/>
      <c r="H128" s="38" t="str">
        <f aca="false">IF($A128="","",SUMIFS($G$6:$G128,$C$6:$C128,$C128))</f>
        <v/>
      </c>
      <c r="I128" s="38" t="str">
        <f aca="false">IF($A128="","",IFERROR(ROUND(INDEX(Invoices!$J$6:$J$505,MATCH($C128,Invoices!$A$6:$A$505,0))-H128,2),""))</f>
        <v/>
      </c>
      <c r="J128" s="8" t="str">
        <f aca="false">IF($A128="","",IF(ISNA(MATCH($C128,Invoices!$A$6:$A$505,0)),"Check invoice no.",IF(I128&lt;0,"Overpaid","")))</f>
        <v/>
      </c>
    </row>
    <row r="129" customFormat="false" ht="15" hidden="false" customHeight="false" outlineLevel="0" collapsed="false">
      <c r="A129" s="7"/>
      <c r="B129" s="40"/>
      <c r="C129" s="7"/>
      <c r="D129" s="8" t="str">
        <f aca="false">IF($A129="","",IFERROR(INDEX(Invoices!$D$6:$D$505,MATCH($C129,Invoices!$A$6:$A$505,0)),"Invoice not found"))</f>
        <v/>
      </c>
      <c r="E129" s="7"/>
      <c r="F129" s="7"/>
      <c r="G129" s="42"/>
      <c r="H129" s="38" t="str">
        <f aca="false">IF($A129="","",SUMIFS($G$6:$G129,$C$6:$C129,$C129))</f>
        <v/>
      </c>
      <c r="I129" s="38" t="str">
        <f aca="false">IF($A129="","",IFERROR(ROUND(INDEX(Invoices!$J$6:$J$505,MATCH($C129,Invoices!$A$6:$A$505,0))-H129,2),""))</f>
        <v/>
      </c>
      <c r="J129" s="8" t="str">
        <f aca="false">IF($A129="","",IF(ISNA(MATCH($C129,Invoices!$A$6:$A$505,0)),"Check invoice no.",IF(I129&lt;0,"Overpaid","")))</f>
        <v/>
      </c>
    </row>
    <row r="130" customFormat="false" ht="15" hidden="false" customHeight="false" outlineLevel="0" collapsed="false">
      <c r="A130" s="7"/>
      <c r="B130" s="40"/>
      <c r="C130" s="7"/>
      <c r="D130" s="8" t="str">
        <f aca="false">IF($A130="","",IFERROR(INDEX(Invoices!$D$6:$D$505,MATCH($C130,Invoices!$A$6:$A$505,0)),"Invoice not found"))</f>
        <v/>
      </c>
      <c r="E130" s="7"/>
      <c r="F130" s="7"/>
      <c r="G130" s="42"/>
      <c r="H130" s="38" t="str">
        <f aca="false">IF($A130="","",SUMIFS($G$6:$G130,$C$6:$C130,$C130))</f>
        <v/>
      </c>
      <c r="I130" s="38" t="str">
        <f aca="false">IF($A130="","",IFERROR(ROUND(INDEX(Invoices!$J$6:$J$505,MATCH($C130,Invoices!$A$6:$A$505,0))-H130,2),""))</f>
        <v/>
      </c>
      <c r="J130" s="8" t="str">
        <f aca="false">IF($A130="","",IF(ISNA(MATCH($C130,Invoices!$A$6:$A$505,0)),"Check invoice no.",IF(I130&lt;0,"Overpaid","")))</f>
        <v/>
      </c>
    </row>
    <row r="131" customFormat="false" ht="15" hidden="false" customHeight="false" outlineLevel="0" collapsed="false">
      <c r="A131" s="7"/>
      <c r="B131" s="40"/>
      <c r="C131" s="7"/>
      <c r="D131" s="8" t="str">
        <f aca="false">IF($A131="","",IFERROR(INDEX(Invoices!$D$6:$D$505,MATCH($C131,Invoices!$A$6:$A$505,0)),"Invoice not found"))</f>
        <v/>
      </c>
      <c r="E131" s="7"/>
      <c r="F131" s="7"/>
      <c r="G131" s="42"/>
      <c r="H131" s="38" t="str">
        <f aca="false">IF($A131="","",SUMIFS($G$6:$G131,$C$6:$C131,$C131))</f>
        <v/>
      </c>
      <c r="I131" s="38" t="str">
        <f aca="false">IF($A131="","",IFERROR(ROUND(INDEX(Invoices!$J$6:$J$505,MATCH($C131,Invoices!$A$6:$A$505,0))-H131,2),""))</f>
        <v/>
      </c>
      <c r="J131" s="8" t="str">
        <f aca="false">IF($A131="","",IF(ISNA(MATCH($C131,Invoices!$A$6:$A$505,0)),"Check invoice no.",IF(I131&lt;0,"Overpaid","")))</f>
        <v/>
      </c>
    </row>
    <row r="132" customFormat="false" ht="15" hidden="false" customHeight="false" outlineLevel="0" collapsed="false">
      <c r="A132" s="7"/>
      <c r="B132" s="40"/>
      <c r="C132" s="7"/>
      <c r="D132" s="8" t="str">
        <f aca="false">IF($A132="","",IFERROR(INDEX(Invoices!$D$6:$D$505,MATCH($C132,Invoices!$A$6:$A$505,0)),"Invoice not found"))</f>
        <v/>
      </c>
      <c r="E132" s="7"/>
      <c r="F132" s="7"/>
      <c r="G132" s="42"/>
      <c r="H132" s="38" t="str">
        <f aca="false">IF($A132="","",SUMIFS($G$6:$G132,$C$6:$C132,$C132))</f>
        <v/>
      </c>
      <c r="I132" s="38" t="str">
        <f aca="false">IF($A132="","",IFERROR(ROUND(INDEX(Invoices!$J$6:$J$505,MATCH($C132,Invoices!$A$6:$A$505,0))-H132,2),""))</f>
        <v/>
      </c>
      <c r="J132" s="8" t="str">
        <f aca="false">IF($A132="","",IF(ISNA(MATCH($C132,Invoices!$A$6:$A$505,0)),"Check invoice no.",IF(I132&lt;0,"Overpaid","")))</f>
        <v/>
      </c>
    </row>
    <row r="133" customFormat="false" ht="15" hidden="false" customHeight="false" outlineLevel="0" collapsed="false">
      <c r="A133" s="7"/>
      <c r="B133" s="40"/>
      <c r="C133" s="7"/>
      <c r="D133" s="8" t="str">
        <f aca="false">IF($A133="","",IFERROR(INDEX(Invoices!$D$6:$D$505,MATCH($C133,Invoices!$A$6:$A$505,0)),"Invoice not found"))</f>
        <v/>
      </c>
      <c r="E133" s="7"/>
      <c r="F133" s="7"/>
      <c r="G133" s="42"/>
      <c r="H133" s="38" t="str">
        <f aca="false">IF($A133="","",SUMIFS($G$6:$G133,$C$6:$C133,$C133))</f>
        <v/>
      </c>
      <c r="I133" s="38" t="str">
        <f aca="false">IF($A133="","",IFERROR(ROUND(INDEX(Invoices!$J$6:$J$505,MATCH($C133,Invoices!$A$6:$A$505,0))-H133,2),""))</f>
        <v/>
      </c>
      <c r="J133" s="8" t="str">
        <f aca="false">IF($A133="","",IF(ISNA(MATCH($C133,Invoices!$A$6:$A$505,0)),"Check invoice no.",IF(I133&lt;0,"Overpaid","")))</f>
        <v/>
      </c>
    </row>
    <row r="134" customFormat="false" ht="15" hidden="false" customHeight="false" outlineLevel="0" collapsed="false">
      <c r="A134" s="7"/>
      <c r="B134" s="40"/>
      <c r="C134" s="7"/>
      <c r="D134" s="8" t="str">
        <f aca="false">IF($A134="","",IFERROR(INDEX(Invoices!$D$6:$D$505,MATCH($C134,Invoices!$A$6:$A$505,0)),"Invoice not found"))</f>
        <v/>
      </c>
      <c r="E134" s="7"/>
      <c r="F134" s="7"/>
      <c r="G134" s="42"/>
      <c r="H134" s="38" t="str">
        <f aca="false">IF($A134="","",SUMIFS($G$6:$G134,$C$6:$C134,$C134))</f>
        <v/>
      </c>
      <c r="I134" s="38" t="str">
        <f aca="false">IF($A134="","",IFERROR(ROUND(INDEX(Invoices!$J$6:$J$505,MATCH($C134,Invoices!$A$6:$A$505,0))-H134,2),""))</f>
        <v/>
      </c>
      <c r="J134" s="8" t="str">
        <f aca="false">IF($A134="","",IF(ISNA(MATCH($C134,Invoices!$A$6:$A$505,0)),"Check invoice no.",IF(I134&lt;0,"Overpaid","")))</f>
        <v/>
      </c>
    </row>
    <row r="135" customFormat="false" ht="15" hidden="false" customHeight="false" outlineLevel="0" collapsed="false">
      <c r="A135" s="7"/>
      <c r="B135" s="40"/>
      <c r="C135" s="7"/>
      <c r="D135" s="8" t="str">
        <f aca="false">IF($A135="","",IFERROR(INDEX(Invoices!$D$6:$D$505,MATCH($C135,Invoices!$A$6:$A$505,0)),"Invoice not found"))</f>
        <v/>
      </c>
      <c r="E135" s="7"/>
      <c r="F135" s="7"/>
      <c r="G135" s="42"/>
      <c r="H135" s="38" t="str">
        <f aca="false">IF($A135="","",SUMIFS($G$6:$G135,$C$6:$C135,$C135))</f>
        <v/>
      </c>
      <c r="I135" s="38" t="str">
        <f aca="false">IF($A135="","",IFERROR(ROUND(INDEX(Invoices!$J$6:$J$505,MATCH($C135,Invoices!$A$6:$A$505,0))-H135,2),""))</f>
        <v/>
      </c>
      <c r="J135" s="8" t="str">
        <f aca="false">IF($A135="","",IF(ISNA(MATCH($C135,Invoices!$A$6:$A$505,0)),"Check invoice no.",IF(I135&lt;0,"Overpaid","")))</f>
        <v/>
      </c>
    </row>
    <row r="136" customFormat="false" ht="15" hidden="false" customHeight="false" outlineLevel="0" collapsed="false">
      <c r="A136" s="7"/>
      <c r="B136" s="40"/>
      <c r="C136" s="7"/>
      <c r="D136" s="8" t="str">
        <f aca="false">IF($A136="","",IFERROR(INDEX(Invoices!$D$6:$D$505,MATCH($C136,Invoices!$A$6:$A$505,0)),"Invoice not found"))</f>
        <v/>
      </c>
      <c r="E136" s="7"/>
      <c r="F136" s="7"/>
      <c r="G136" s="42"/>
      <c r="H136" s="38" t="str">
        <f aca="false">IF($A136="","",SUMIFS($G$6:$G136,$C$6:$C136,$C136))</f>
        <v/>
      </c>
      <c r="I136" s="38" t="str">
        <f aca="false">IF($A136="","",IFERROR(ROUND(INDEX(Invoices!$J$6:$J$505,MATCH($C136,Invoices!$A$6:$A$505,0))-H136,2),""))</f>
        <v/>
      </c>
      <c r="J136" s="8" t="str">
        <f aca="false">IF($A136="","",IF(ISNA(MATCH($C136,Invoices!$A$6:$A$505,0)),"Check invoice no.",IF(I136&lt;0,"Overpaid","")))</f>
        <v/>
      </c>
    </row>
    <row r="137" customFormat="false" ht="15" hidden="false" customHeight="false" outlineLevel="0" collapsed="false">
      <c r="A137" s="7"/>
      <c r="B137" s="40"/>
      <c r="C137" s="7"/>
      <c r="D137" s="8" t="str">
        <f aca="false">IF($A137="","",IFERROR(INDEX(Invoices!$D$6:$D$505,MATCH($C137,Invoices!$A$6:$A$505,0)),"Invoice not found"))</f>
        <v/>
      </c>
      <c r="E137" s="7"/>
      <c r="F137" s="7"/>
      <c r="G137" s="42"/>
      <c r="H137" s="38" t="str">
        <f aca="false">IF($A137="","",SUMIFS($G$6:$G137,$C$6:$C137,$C137))</f>
        <v/>
      </c>
      <c r="I137" s="38" t="str">
        <f aca="false">IF($A137="","",IFERROR(ROUND(INDEX(Invoices!$J$6:$J$505,MATCH($C137,Invoices!$A$6:$A$505,0))-H137,2),""))</f>
        <v/>
      </c>
      <c r="J137" s="8" t="str">
        <f aca="false">IF($A137="","",IF(ISNA(MATCH($C137,Invoices!$A$6:$A$505,0)),"Check invoice no.",IF(I137&lt;0,"Overpaid","")))</f>
        <v/>
      </c>
    </row>
    <row r="138" customFormat="false" ht="15" hidden="false" customHeight="false" outlineLevel="0" collapsed="false">
      <c r="A138" s="7"/>
      <c r="B138" s="40"/>
      <c r="C138" s="7"/>
      <c r="D138" s="8" t="str">
        <f aca="false">IF($A138="","",IFERROR(INDEX(Invoices!$D$6:$D$505,MATCH($C138,Invoices!$A$6:$A$505,0)),"Invoice not found"))</f>
        <v/>
      </c>
      <c r="E138" s="7"/>
      <c r="F138" s="7"/>
      <c r="G138" s="42"/>
      <c r="H138" s="38" t="str">
        <f aca="false">IF($A138="","",SUMIFS($G$6:$G138,$C$6:$C138,$C138))</f>
        <v/>
      </c>
      <c r="I138" s="38" t="str">
        <f aca="false">IF($A138="","",IFERROR(ROUND(INDEX(Invoices!$J$6:$J$505,MATCH($C138,Invoices!$A$6:$A$505,0))-H138,2),""))</f>
        <v/>
      </c>
      <c r="J138" s="8" t="str">
        <f aca="false">IF($A138="","",IF(ISNA(MATCH($C138,Invoices!$A$6:$A$505,0)),"Check invoice no.",IF(I138&lt;0,"Overpaid","")))</f>
        <v/>
      </c>
    </row>
    <row r="139" customFormat="false" ht="15" hidden="false" customHeight="false" outlineLevel="0" collapsed="false">
      <c r="A139" s="7"/>
      <c r="B139" s="40"/>
      <c r="C139" s="7"/>
      <c r="D139" s="8" t="str">
        <f aca="false">IF($A139="","",IFERROR(INDEX(Invoices!$D$6:$D$505,MATCH($C139,Invoices!$A$6:$A$505,0)),"Invoice not found"))</f>
        <v/>
      </c>
      <c r="E139" s="7"/>
      <c r="F139" s="7"/>
      <c r="G139" s="42"/>
      <c r="H139" s="38" t="str">
        <f aca="false">IF($A139="","",SUMIFS($G$6:$G139,$C$6:$C139,$C139))</f>
        <v/>
      </c>
      <c r="I139" s="38" t="str">
        <f aca="false">IF($A139="","",IFERROR(ROUND(INDEX(Invoices!$J$6:$J$505,MATCH($C139,Invoices!$A$6:$A$505,0))-H139,2),""))</f>
        <v/>
      </c>
      <c r="J139" s="8" t="str">
        <f aca="false">IF($A139="","",IF(ISNA(MATCH($C139,Invoices!$A$6:$A$505,0)),"Check invoice no.",IF(I139&lt;0,"Overpaid","")))</f>
        <v/>
      </c>
    </row>
    <row r="140" customFormat="false" ht="15" hidden="false" customHeight="false" outlineLevel="0" collapsed="false">
      <c r="A140" s="7"/>
      <c r="B140" s="40"/>
      <c r="C140" s="7"/>
      <c r="D140" s="8" t="str">
        <f aca="false">IF($A140="","",IFERROR(INDEX(Invoices!$D$6:$D$505,MATCH($C140,Invoices!$A$6:$A$505,0)),"Invoice not found"))</f>
        <v/>
      </c>
      <c r="E140" s="7"/>
      <c r="F140" s="7"/>
      <c r="G140" s="42"/>
      <c r="H140" s="38" t="str">
        <f aca="false">IF($A140="","",SUMIFS($G$6:$G140,$C$6:$C140,$C140))</f>
        <v/>
      </c>
      <c r="I140" s="38" t="str">
        <f aca="false">IF($A140="","",IFERROR(ROUND(INDEX(Invoices!$J$6:$J$505,MATCH($C140,Invoices!$A$6:$A$505,0))-H140,2),""))</f>
        <v/>
      </c>
      <c r="J140" s="8" t="str">
        <f aca="false">IF($A140="","",IF(ISNA(MATCH($C140,Invoices!$A$6:$A$505,0)),"Check invoice no.",IF(I140&lt;0,"Overpaid","")))</f>
        <v/>
      </c>
    </row>
    <row r="141" customFormat="false" ht="15" hidden="false" customHeight="false" outlineLevel="0" collapsed="false">
      <c r="A141" s="7"/>
      <c r="B141" s="40"/>
      <c r="C141" s="7"/>
      <c r="D141" s="8" t="str">
        <f aca="false">IF($A141="","",IFERROR(INDEX(Invoices!$D$6:$D$505,MATCH($C141,Invoices!$A$6:$A$505,0)),"Invoice not found"))</f>
        <v/>
      </c>
      <c r="E141" s="7"/>
      <c r="F141" s="7"/>
      <c r="G141" s="42"/>
      <c r="H141" s="38" t="str">
        <f aca="false">IF($A141="","",SUMIFS($G$6:$G141,$C$6:$C141,$C141))</f>
        <v/>
      </c>
      <c r="I141" s="38" t="str">
        <f aca="false">IF($A141="","",IFERROR(ROUND(INDEX(Invoices!$J$6:$J$505,MATCH($C141,Invoices!$A$6:$A$505,0))-H141,2),""))</f>
        <v/>
      </c>
      <c r="J141" s="8" t="str">
        <f aca="false">IF($A141="","",IF(ISNA(MATCH($C141,Invoices!$A$6:$A$505,0)),"Check invoice no.",IF(I141&lt;0,"Overpaid","")))</f>
        <v/>
      </c>
    </row>
    <row r="142" customFormat="false" ht="15" hidden="false" customHeight="false" outlineLevel="0" collapsed="false">
      <c r="A142" s="7"/>
      <c r="B142" s="40"/>
      <c r="C142" s="7"/>
      <c r="D142" s="8" t="str">
        <f aca="false">IF($A142="","",IFERROR(INDEX(Invoices!$D$6:$D$505,MATCH($C142,Invoices!$A$6:$A$505,0)),"Invoice not found"))</f>
        <v/>
      </c>
      <c r="E142" s="7"/>
      <c r="F142" s="7"/>
      <c r="G142" s="42"/>
      <c r="H142" s="38" t="str">
        <f aca="false">IF($A142="","",SUMIFS($G$6:$G142,$C$6:$C142,$C142))</f>
        <v/>
      </c>
      <c r="I142" s="38" t="str">
        <f aca="false">IF($A142="","",IFERROR(ROUND(INDEX(Invoices!$J$6:$J$505,MATCH($C142,Invoices!$A$6:$A$505,0))-H142,2),""))</f>
        <v/>
      </c>
      <c r="J142" s="8" t="str">
        <f aca="false">IF($A142="","",IF(ISNA(MATCH($C142,Invoices!$A$6:$A$505,0)),"Check invoice no.",IF(I142&lt;0,"Overpaid","")))</f>
        <v/>
      </c>
    </row>
    <row r="143" customFormat="false" ht="15" hidden="false" customHeight="false" outlineLevel="0" collapsed="false">
      <c r="A143" s="7"/>
      <c r="B143" s="40"/>
      <c r="C143" s="7"/>
      <c r="D143" s="8" t="str">
        <f aca="false">IF($A143="","",IFERROR(INDEX(Invoices!$D$6:$D$505,MATCH($C143,Invoices!$A$6:$A$505,0)),"Invoice not found"))</f>
        <v/>
      </c>
      <c r="E143" s="7"/>
      <c r="F143" s="7"/>
      <c r="G143" s="42"/>
      <c r="H143" s="38" t="str">
        <f aca="false">IF($A143="","",SUMIFS($G$6:$G143,$C$6:$C143,$C143))</f>
        <v/>
      </c>
      <c r="I143" s="38" t="str">
        <f aca="false">IF($A143="","",IFERROR(ROUND(INDEX(Invoices!$J$6:$J$505,MATCH($C143,Invoices!$A$6:$A$505,0))-H143,2),""))</f>
        <v/>
      </c>
      <c r="J143" s="8" t="str">
        <f aca="false">IF($A143="","",IF(ISNA(MATCH($C143,Invoices!$A$6:$A$505,0)),"Check invoice no.",IF(I143&lt;0,"Overpaid","")))</f>
        <v/>
      </c>
    </row>
    <row r="144" customFormat="false" ht="15" hidden="false" customHeight="false" outlineLevel="0" collapsed="false">
      <c r="A144" s="7"/>
      <c r="B144" s="40"/>
      <c r="C144" s="7"/>
      <c r="D144" s="8" t="str">
        <f aca="false">IF($A144="","",IFERROR(INDEX(Invoices!$D$6:$D$505,MATCH($C144,Invoices!$A$6:$A$505,0)),"Invoice not found"))</f>
        <v/>
      </c>
      <c r="E144" s="7"/>
      <c r="F144" s="7"/>
      <c r="G144" s="42"/>
      <c r="H144" s="38" t="str">
        <f aca="false">IF($A144="","",SUMIFS($G$6:$G144,$C$6:$C144,$C144))</f>
        <v/>
      </c>
      <c r="I144" s="38" t="str">
        <f aca="false">IF($A144="","",IFERROR(ROUND(INDEX(Invoices!$J$6:$J$505,MATCH($C144,Invoices!$A$6:$A$505,0))-H144,2),""))</f>
        <v/>
      </c>
      <c r="J144" s="8" t="str">
        <f aca="false">IF($A144="","",IF(ISNA(MATCH($C144,Invoices!$A$6:$A$505,0)),"Check invoice no.",IF(I144&lt;0,"Overpaid","")))</f>
        <v/>
      </c>
    </row>
    <row r="145" customFormat="false" ht="15" hidden="false" customHeight="false" outlineLevel="0" collapsed="false">
      <c r="A145" s="7"/>
      <c r="B145" s="40"/>
      <c r="C145" s="7"/>
      <c r="D145" s="8" t="str">
        <f aca="false">IF($A145="","",IFERROR(INDEX(Invoices!$D$6:$D$505,MATCH($C145,Invoices!$A$6:$A$505,0)),"Invoice not found"))</f>
        <v/>
      </c>
      <c r="E145" s="7"/>
      <c r="F145" s="7"/>
      <c r="G145" s="42"/>
      <c r="H145" s="38" t="str">
        <f aca="false">IF($A145="","",SUMIFS($G$6:$G145,$C$6:$C145,$C145))</f>
        <v/>
      </c>
      <c r="I145" s="38" t="str">
        <f aca="false">IF($A145="","",IFERROR(ROUND(INDEX(Invoices!$J$6:$J$505,MATCH($C145,Invoices!$A$6:$A$505,0))-H145,2),""))</f>
        <v/>
      </c>
      <c r="J145" s="8" t="str">
        <f aca="false">IF($A145="","",IF(ISNA(MATCH($C145,Invoices!$A$6:$A$505,0)),"Check invoice no.",IF(I145&lt;0,"Overpaid","")))</f>
        <v/>
      </c>
    </row>
    <row r="146" customFormat="false" ht="15" hidden="false" customHeight="false" outlineLevel="0" collapsed="false">
      <c r="A146" s="7"/>
      <c r="B146" s="40"/>
      <c r="C146" s="7"/>
      <c r="D146" s="8" t="str">
        <f aca="false">IF($A146="","",IFERROR(INDEX(Invoices!$D$6:$D$505,MATCH($C146,Invoices!$A$6:$A$505,0)),"Invoice not found"))</f>
        <v/>
      </c>
      <c r="E146" s="7"/>
      <c r="F146" s="7"/>
      <c r="G146" s="42"/>
      <c r="H146" s="38" t="str">
        <f aca="false">IF($A146="","",SUMIFS($G$6:$G146,$C$6:$C146,$C146))</f>
        <v/>
      </c>
      <c r="I146" s="38" t="str">
        <f aca="false">IF($A146="","",IFERROR(ROUND(INDEX(Invoices!$J$6:$J$505,MATCH($C146,Invoices!$A$6:$A$505,0))-H146,2),""))</f>
        <v/>
      </c>
      <c r="J146" s="8" t="str">
        <f aca="false">IF($A146="","",IF(ISNA(MATCH($C146,Invoices!$A$6:$A$505,0)),"Check invoice no.",IF(I146&lt;0,"Overpaid","")))</f>
        <v/>
      </c>
    </row>
    <row r="147" customFormat="false" ht="15" hidden="false" customHeight="false" outlineLevel="0" collapsed="false">
      <c r="A147" s="7"/>
      <c r="B147" s="40"/>
      <c r="C147" s="7"/>
      <c r="D147" s="8" t="str">
        <f aca="false">IF($A147="","",IFERROR(INDEX(Invoices!$D$6:$D$505,MATCH($C147,Invoices!$A$6:$A$505,0)),"Invoice not found"))</f>
        <v/>
      </c>
      <c r="E147" s="7"/>
      <c r="F147" s="7"/>
      <c r="G147" s="42"/>
      <c r="H147" s="38" t="str">
        <f aca="false">IF($A147="","",SUMIFS($G$6:$G147,$C$6:$C147,$C147))</f>
        <v/>
      </c>
      <c r="I147" s="38" t="str">
        <f aca="false">IF($A147="","",IFERROR(ROUND(INDEX(Invoices!$J$6:$J$505,MATCH($C147,Invoices!$A$6:$A$505,0))-H147,2),""))</f>
        <v/>
      </c>
      <c r="J147" s="8" t="str">
        <f aca="false">IF($A147="","",IF(ISNA(MATCH($C147,Invoices!$A$6:$A$505,0)),"Check invoice no.",IF(I147&lt;0,"Overpaid","")))</f>
        <v/>
      </c>
    </row>
    <row r="148" customFormat="false" ht="15" hidden="false" customHeight="false" outlineLevel="0" collapsed="false">
      <c r="A148" s="7"/>
      <c r="B148" s="40"/>
      <c r="C148" s="7"/>
      <c r="D148" s="8" t="str">
        <f aca="false">IF($A148="","",IFERROR(INDEX(Invoices!$D$6:$D$505,MATCH($C148,Invoices!$A$6:$A$505,0)),"Invoice not found"))</f>
        <v/>
      </c>
      <c r="E148" s="7"/>
      <c r="F148" s="7"/>
      <c r="G148" s="42"/>
      <c r="H148" s="38" t="str">
        <f aca="false">IF($A148="","",SUMIFS($G$6:$G148,$C$6:$C148,$C148))</f>
        <v/>
      </c>
      <c r="I148" s="38" t="str">
        <f aca="false">IF($A148="","",IFERROR(ROUND(INDEX(Invoices!$J$6:$J$505,MATCH($C148,Invoices!$A$6:$A$505,0))-H148,2),""))</f>
        <v/>
      </c>
      <c r="J148" s="8" t="str">
        <f aca="false">IF($A148="","",IF(ISNA(MATCH($C148,Invoices!$A$6:$A$505,0)),"Check invoice no.",IF(I148&lt;0,"Overpaid","")))</f>
        <v/>
      </c>
    </row>
    <row r="149" customFormat="false" ht="15" hidden="false" customHeight="false" outlineLevel="0" collapsed="false">
      <c r="A149" s="7"/>
      <c r="B149" s="40"/>
      <c r="C149" s="7"/>
      <c r="D149" s="8" t="str">
        <f aca="false">IF($A149="","",IFERROR(INDEX(Invoices!$D$6:$D$505,MATCH($C149,Invoices!$A$6:$A$505,0)),"Invoice not found"))</f>
        <v/>
      </c>
      <c r="E149" s="7"/>
      <c r="F149" s="7"/>
      <c r="G149" s="42"/>
      <c r="H149" s="38" t="str">
        <f aca="false">IF($A149="","",SUMIFS($G$6:$G149,$C$6:$C149,$C149))</f>
        <v/>
      </c>
      <c r="I149" s="38" t="str">
        <f aca="false">IF($A149="","",IFERROR(ROUND(INDEX(Invoices!$J$6:$J$505,MATCH($C149,Invoices!$A$6:$A$505,0))-H149,2),""))</f>
        <v/>
      </c>
      <c r="J149" s="8" t="str">
        <f aca="false">IF($A149="","",IF(ISNA(MATCH($C149,Invoices!$A$6:$A$505,0)),"Check invoice no.",IF(I149&lt;0,"Overpaid","")))</f>
        <v/>
      </c>
    </row>
    <row r="150" customFormat="false" ht="15" hidden="false" customHeight="false" outlineLevel="0" collapsed="false">
      <c r="A150" s="7"/>
      <c r="B150" s="40"/>
      <c r="C150" s="7"/>
      <c r="D150" s="8" t="str">
        <f aca="false">IF($A150="","",IFERROR(INDEX(Invoices!$D$6:$D$505,MATCH($C150,Invoices!$A$6:$A$505,0)),"Invoice not found"))</f>
        <v/>
      </c>
      <c r="E150" s="7"/>
      <c r="F150" s="7"/>
      <c r="G150" s="42"/>
      <c r="H150" s="38" t="str">
        <f aca="false">IF($A150="","",SUMIFS($G$6:$G150,$C$6:$C150,$C150))</f>
        <v/>
      </c>
      <c r="I150" s="38" t="str">
        <f aca="false">IF($A150="","",IFERROR(ROUND(INDEX(Invoices!$J$6:$J$505,MATCH($C150,Invoices!$A$6:$A$505,0))-H150,2),""))</f>
        <v/>
      </c>
      <c r="J150" s="8" t="str">
        <f aca="false">IF($A150="","",IF(ISNA(MATCH($C150,Invoices!$A$6:$A$505,0)),"Check invoice no.",IF(I150&lt;0,"Overpaid","")))</f>
        <v/>
      </c>
    </row>
    <row r="151" customFormat="false" ht="15" hidden="false" customHeight="false" outlineLevel="0" collapsed="false">
      <c r="A151" s="7"/>
      <c r="B151" s="40"/>
      <c r="C151" s="7"/>
      <c r="D151" s="8" t="str">
        <f aca="false">IF($A151="","",IFERROR(INDEX(Invoices!$D$6:$D$505,MATCH($C151,Invoices!$A$6:$A$505,0)),"Invoice not found"))</f>
        <v/>
      </c>
      <c r="E151" s="7"/>
      <c r="F151" s="7"/>
      <c r="G151" s="42"/>
      <c r="H151" s="38" t="str">
        <f aca="false">IF($A151="","",SUMIFS($G$6:$G151,$C$6:$C151,$C151))</f>
        <v/>
      </c>
      <c r="I151" s="38" t="str">
        <f aca="false">IF($A151="","",IFERROR(ROUND(INDEX(Invoices!$J$6:$J$505,MATCH($C151,Invoices!$A$6:$A$505,0))-H151,2),""))</f>
        <v/>
      </c>
      <c r="J151" s="8" t="str">
        <f aca="false">IF($A151="","",IF(ISNA(MATCH($C151,Invoices!$A$6:$A$505,0)),"Check invoice no.",IF(I151&lt;0,"Overpaid","")))</f>
        <v/>
      </c>
    </row>
    <row r="152" customFormat="false" ht="15" hidden="false" customHeight="false" outlineLevel="0" collapsed="false">
      <c r="A152" s="7"/>
      <c r="B152" s="40"/>
      <c r="C152" s="7"/>
      <c r="D152" s="8" t="str">
        <f aca="false">IF($A152="","",IFERROR(INDEX(Invoices!$D$6:$D$505,MATCH($C152,Invoices!$A$6:$A$505,0)),"Invoice not found"))</f>
        <v/>
      </c>
      <c r="E152" s="7"/>
      <c r="F152" s="7"/>
      <c r="G152" s="42"/>
      <c r="H152" s="38" t="str">
        <f aca="false">IF($A152="","",SUMIFS($G$6:$G152,$C$6:$C152,$C152))</f>
        <v/>
      </c>
      <c r="I152" s="38" t="str">
        <f aca="false">IF($A152="","",IFERROR(ROUND(INDEX(Invoices!$J$6:$J$505,MATCH($C152,Invoices!$A$6:$A$505,0))-H152,2),""))</f>
        <v/>
      </c>
      <c r="J152" s="8" t="str">
        <f aca="false">IF($A152="","",IF(ISNA(MATCH($C152,Invoices!$A$6:$A$505,0)),"Check invoice no.",IF(I152&lt;0,"Overpaid","")))</f>
        <v/>
      </c>
    </row>
    <row r="153" customFormat="false" ht="15" hidden="false" customHeight="false" outlineLevel="0" collapsed="false">
      <c r="A153" s="7"/>
      <c r="B153" s="40"/>
      <c r="C153" s="7"/>
      <c r="D153" s="8" t="str">
        <f aca="false">IF($A153="","",IFERROR(INDEX(Invoices!$D$6:$D$505,MATCH($C153,Invoices!$A$6:$A$505,0)),"Invoice not found"))</f>
        <v/>
      </c>
      <c r="E153" s="7"/>
      <c r="F153" s="7"/>
      <c r="G153" s="42"/>
      <c r="H153" s="38" t="str">
        <f aca="false">IF($A153="","",SUMIFS($G$6:$G153,$C$6:$C153,$C153))</f>
        <v/>
      </c>
      <c r="I153" s="38" t="str">
        <f aca="false">IF($A153="","",IFERROR(ROUND(INDEX(Invoices!$J$6:$J$505,MATCH($C153,Invoices!$A$6:$A$505,0))-H153,2),""))</f>
        <v/>
      </c>
      <c r="J153" s="8" t="str">
        <f aca="false">IF($A153="","",IF(ISNA(MATCH($C153,Invoices!$A$6:$A$505,0)),"Check invoice no.",IF(I153&lt;0,"Overpaid","")))</f>
        <v/>
      </c>
    </row>
    <row r="154" customFormat="false" ht="15" hidden="false" customHeight="false" outlineLevel="0" collapsed="false">
      <c r="A154" s="7"/>
      <c r="B154" s="40"/>
      <c r="C154" s="7"/>
      <c r="D154" s="8" t="str">
        <f aca="false">IF($A154="","",IFERROR(INDEX(Invoices!$D$6:$D$505,MATCH($C154,Invoices!$A$6:$A$505,0)),"Invoice not found"))</f>
        <v/>
      </c>
      <c r="E154" s="7"/>
      <c r="F154" s="7"/>
      <c r="G154" s="42"/>
      <c r="H154" s="38" t="str">
        <f aca="false">IF($A154="","",SUMIFS($G$6:$G154,$C$6:$C154,$C154))</f>
        <v/>
      </c>
      <c r="I154" s="38" t="str">
        <f aca="false">IF($A154="","",IFERROR(ROUND(INDEX(Invoices!$J$6:$J$505,MATCH($C154,Invoices!$A$6:$A$505,0))-H154,2),""))</f>
        <v/>
      </c>
      <c r="J154" s="8" t="str">
        <f aca="false">IF($A154="","",IF(ISNA(MATCH($C154,Invoices!$A$6:$A$505,0)),"Check invoice no.",IF(I154&lt;0,"Overpaid","")))</f>
        <v/>
      </c>
    </row>
    <row r="155" customFormat="false" ht="15" hidden="false" customHeight="false" outlineLevel="0" collapsed="false">
      <c r="A155" s="7"/>
      <c r="B155" s="40"/>
      <c r="C155" s="7"/>
      <c r="D155" s="8" t="str">
        <f aca="false">IF($A155="","",IFERROR(INDEX(Invoices!$D$6:$D$505,MATCH($C155,Invoices!$A$6:$A$505,0)),"Invoice not found"))</f>
        <v/>
      </c>
      <c r="E155" s="7"/>
      <c r="F155" s="7"/>
      <c r="G155" s="42"/>
      <c r="H155" s="38" t="str">
        <f aca="false">IF($A155="","",SUMIFS($G$6:$G155,$C$6:$C155,$C155))</f>
        <v/>
      </c>
      <c r="I155" s="38" t="str">
        <f aca="false">IF($A155="","",IFERROR(ROUND(INDEX(Invoices!$J$6:$J$505,MATCH($C155,Invoices!$A$6:$A$505,0))-H155,2),""))</f>
        <v/>
      </c>
      <c r="J155" s="8" t="str">
        <f aca="false">IF($A155="","",IF(ISNA(MATCH($C155,Invoices!$A$6:$A$505,0)),"Check invoice no.",IF(I155&lt;0,"Overpaid","")))</f>
        <v/>
      </c>
    </row>
    <row r="156" customFormat="false" ht="15" hidden="false" customHeight="false" outlineLevel="0" collapsed="false">
      <c r="A156" s="7"/>
      <c r="B156" s="40"/>
      <c r="C156" s="7"/>
      <c r="D156" s="8" t="str">
        <f aca="false">IF($A156="","",IFERROR(INDEX(Invoices!$D$6:$D$505,MATCH($C156,Invoices!$A$6:$A$505,0)),"Invoice not found"))</f>
        <v/>
      </c>
      <c r="E156" s="7"/>
      <c r="F156" s="7"/>
      <c r="G156" s="42"/>
      <c r="H156" s="38" t="str">
        <f aca="false">IF($A156="","",SUMIFS($G$6:$G156,$C$6:$C156,$C156))</f>
        <v/>
      </c>
      <c r="I156" s="38" t="str">
        <f aca="false">IF($A156="","",IFERROR(ROUND(INDEX(Invoices!$J$6:$J$505,MATCH($C156,Invoices!$A$6:$A$505,0))-H156,2),""))</f>
        <v/>
      </c>
      <c r="J156" s="8" t="str">
        <f aca="false">IF($A156="","",IF(ISNA(MATCH($C156,Invoices!$A$6:$A$505,0)),"Check invoice no.",IF(I156&lt;0,"Overpaid","")))</f>
        <v/>
      </c>
    </row>
    <row r="157" customFormat="false" ht="15" hidden="false" customHeight="false" outlineLevel="0" collapsed="false">
      <c r="A157" s="7"/>
      <c r="B157" s="40"/>
      <c r="C157" s="7"/>
      <c r="D157" s="8" t="str">
        <f aca="false">IF($A157="","",IFERROR(INDEX(Invoices!$D$6:$D$505,MATCH($C157,Invoices!$A$6:$A$505,0)),"Invoice not found"))</f>
        <v/>
      </c>
      <c r="E157" s="7"/>
      <c r="F157" s="7"/>
      <c r="G157" s="42"/>
      <c r="H157" s="38" t="str">
        <f aca="false">IF($A157="","",SUMIFS($G$6:$G157,$C$6:$C157,$C157))</f>
        <v/>
      </c>
      <c r="I157" s="38" t="str">
        <f aca="false">IF($A157="","",IFERROR(ROUND(INDEX(Invoices!$J$6:$J$505,MATCH($C157,Invoices!$A$6:$A$505,0))-H157,2),""))</f>
        <v/>
      </c>
      <c r="J157" s="8" t="str">
        <f aca="false">IF($A157="","",IF(ISNA(MATCH($C157,Invoices!$A$6:$A$505,0)),"Check invoice no.",IF(I157&lt;0,"Overpaid","")))</f>
        <v/>
      </c>
    </row>
    <row r="158" customFormat="false" ht="15" hidden="false" customHeight="false" outlineLevel="0" collapsed="false">
      <c r="A158" s="7"/>
      <c r="B158" s="40"/>
      <c r="C158" s="7"/>
      <c r="D158" s="8" t="str">
        <f aca="false">IF($A158="","",IFERROR(INDEX(Invoices!$D$6:$D$505,MATCH($C158,Invoices!$A$6:$A$505,0)),"Invoice not found"))</f>
        <v/>
      </c>
      <c r="E158" s="7"/>
      <c r="F158" s="7"/>
      <c r="G158" s="42"/>
      <c r="H158" s="38" t="str">
        <f aca="false">IF($A158="","",SUMIFS($G$6:$G158,$C$6:$C158,$C158))</f>
        <v/>
      </c>
      <c r="I158" s="38" t="str">
        <f aca="false">IF($A158="","",IFERROR(ROUND(INDEX(Invoices!$J$6:$J$505,MATCH($C158,Invoices!$A$6:$A$505,0))-H158,2),""))</f>
        <v/>
      </c>
      <c r="J158" s="8" t="str">
        <f aca="false">IF($A158="","",IF(ISNA(MATCH($C158,Invoices!$A$6:$A$505,0)),"Check invoice no.",IF(I158&lt;0,"Overpaid","")))</f>
        <v/>
      </c>
    </row>
    <row r="159" customFormat="false" ht="15" hidden="false" customHeight="false" outlineLevel="0" collapsed="false">
      <c r="A159" s="7"/>
      <c r="B159" s="40"/>
      <c r="C159" s="7"/>
      <c r="D159" s="8" t="str">
        <f aca="false">IF($A159="","",IFERROR(INDEX(Invoices!$D$6:$D$505,MATCH($C159,Invoices!$A$6:$A$505,0)),"Invoice not found"))</f>
        <v/>
      </c>
      <c r="E159" s="7"/>
      <c r="F159" s="7"/>
      <c r="G159" s="42"/>
      <c r="H159" s="38" t="str">
        <f aca="false">IF($A159="","",SUMIFS($G$6:$G159,$C$6:$C159,$C159))</f>
        <v/>
      </c>
      <c r="I159" s="38" t="str">
        <f aca="false">IF($A159="","",IFERROR(ROUND(INDEX(Invoices!$J$6:$J$505,MATCH($C159,Invoices!$A$6:$A$505,0))-H159,2),""))</f>
        <v/>
      </c>
      <c r="J159" s="8" t="str">
        <f aca="false">IF($A159="","",IF(ISNA(MATCH($C159,Invoices!$A$6:$A$505,0)),"Check invoice no.",IF(I159&lt;0,"Overpaid","")))</f>
        <v/>
      </c>
    </row>
    <row r="160" customFormat="false" ht="15" hidden="false" customHeight="false" outlineLevel="0" collapsed="false">
      <c r="A160" s="7"/>
      <c r="B160" s="40"/>
      <c r="C160" s="7"/>
      <c r="D160" s="8" t="str">
        <f aca="false">IF($A160="","",IFERROR(INDEX(Invoices!$D$6:$D$505,MATCH($C160,Invoices!$A$6:$A$505,0)),"Invoice not found"))</f>
        <v/>
      </c>
      <c r="E160" s="7"/>
      <c r="F160" s="7"/>
      <c r="G160" s="42"/>
      <c r="H160" s="38" t="str">
        <f aca="false">IF($A160="","",SUMIFS($G$6:$G160,$C$6:$C160,$C160))</f>
        <v/>
      </c>
      <c r="I160" s="38" t="str">
        <f aca="false">IF($A160="","",IFERROR(ROUND(INDEX(Invoices!$J$6:$J$505,MATCH($C160,Invoices!$A$6:$A$505,0))-H160,2),""))</f>
        <v/>
      </c>
      <c r="J160" s="8" t="str">
        <f aca="false">IF($A160="","",IF(ISNA(MATCH($C160,Invoices!$A$6:$A$505,0)),"Check invoice no.",IF(I160&lt;0,"Overpaid","")))</f>
        <v/>
      </c>
    </row>
    <row r="161" customFormat="false" ht="15" hidden="false" customHeight="false" outlineLevel="0" collapsed="false">
      <c r="A161" s="7"/>
      <c r="B161" s="40"/>
      <c r="C161" s="7"/>
      <c r="D161" s="8" t="str">
        <f aca="false">IF($A161="","",IFERROR(INDEX(Invoices!$D$6:$D$505,MATCH($C161,Invoices!$A$6:$A$505,0)),"Invoice not found"))</f>
        <v/>
      </c>
      <c r="E161" s="7"/>
      <c r="F161" s="7"/>
      <c r="G161" s="42"/>
      <c r="H161" s="38" t="str">
        <f aca="false">IF($A161="","",SUMIFS($G$6:$G161,$C$6:$C161,$C161))</f>
        <v/>
      </c>
      <c r="I161" s="38" t="str">
        <f aca="false">IF($A161="","",IFERROR(ROUND(INDEX(Invoices!$J$6:$J$505,MATCH($C161,Invoices!$A$6:$A$505,0))-H161,2),""))</f>
        <v/>
      </c>
      <c r="J161" s="8" t="str">
        <f aca="false">IF($A161="","",IF(ISNA(MATCH($C161,Invoices!$A$6:$A$505,0)),"Check invoice no.",IF(I161&lt;0,"Overpaid","")))</f>
        <v/>
      </c>
    </row>
    <row r="162" customFormat="false" ht="15" hidden="false" customHeight="false" outlineLevel="0" collapsed="false">
      <c r="A162" s="7"/>
      <c r="B162" s="40"/>
      <c r="C162" s="7"/>
      <c r="D162" s="8" t="str">
        <f aca="false">IF($A162="","",IFERROR(INDEX(Invoices!$D$6:$D$505,MATCH($C162,Invoices!$A$6:$A$505,0)),"Invoice not found"))</f>
        <v/>
      </c>
      <c r="E162" s="7"/>
      <c r="F162" s="7"/>
      <c r="G162" s="42"/>
      <c r="H162" s="38" t="str">
        <f aca="false">IF($A162="","",SUMIFS($G$6:$G162,$C$6:$C162,$C162))</f>
        <v/>
      </c>
      <c r="I162" s="38" t="str">
        <f aca="false">IF($A162="","",IFERROR(ROUND(INDEX(Invoices!$J$6:$J$505,MATCH($C162,Invoices!$A$6:$A$505,0))-H162,2),""))</f>
        <v/>
      </c>
      <c r="J162" s="8" t="str">
        <f aca="false">IF($A162="","",IF(ISNA(MATCH($C162,Invoices!$A$6:$A$505,0)),"Check invoice no.",IF(I162&lt;0,"Overpaid","")))</f>
        <v/>
      </c>
    </row>
    <row r="163" customFormat="false" ht="15" hidden="false" customHeight="false" outlineLevel="0" collapsed="false">
      <c r="A163" s="7"/>
      <c r="B163" s="40"/>
      <c r="C163" s="7"/>
      <c r="D163" s="8" t="str">
        <f aca="false">IF($A163="","",IFERROR(INDEX(Invoices!$D$6:$D$505,MATCH($C163,Invoices!$A$6:$A$505,0)),"Invoice not found"))</f>
        <v/>
      </c>
      <c r="E163" s="7"/>
      <c r="F163" s="7"/>
      <c r="G163" s="42"/>
      <c r="H163" s="38" t="str">
        <f aca="false">IF($A163="","",SUMIFS($G$6:$G163,$C$6:$C163,$C163))</f>
        <v/>
      </c>
      <c r="I163" s="38" t="str">
        <f aca="false">IF($A163="","",IFERROR(ROUND(INDEX(Invoices!$J$6:$J$505,MATCH($C163,Invoices!$A$6:$A$505,0))-H163,2),""))</f>
        <v/>
      </c>
      <c r="J163" s="8" t="str">
        <f aca="false">IF($A163="","",IF(ISNA(MATCH($C163,Invoices!$A$6:$A$505,0)),"Check invoice no.",IF(I163&lt;0,"Overpaid","")))</f>
        <v/>
      </c>
    </row>
    <row r="164" customFormat="false" ht="15" hidden="false" customHeight="false" outlineLevel="0" collapsed="false">
      <c r="A164" s="7"/>
      <c r="B164" s="40"/>
      <c r="C164" s="7"/>
      <c r="D164" s="8" t="str">
        <f aca="false">IF($A164="","",IFERROR(INDEX(Invoices!$D$6:$D$505,MATCH($C164,Invoices!$A$6:$A$505,0)),"Invoice not found"))</f>
        <v/>
      </c>
      <c r="E164" s="7"/>
      <c r="F164" s="7"/>
      <c r="G164" s="42"/>
      <c r="H164" s="38" t="str">
        <f aca="false">IF($A164="","",SUMIFS($G$6:$G164,$C$6:$C164,$C164))</f>
        <v/>
      </c>
      <c r="I164" s="38" t="str">
        <f aca="false">IF($A164="","",IFERROR(ROUND(INDEX(Invoices!$J$6:$J$505,MATCH($C164,Invoices!$A$6:$A$505,0))-H164,2),""))</f>
        <v/>
      </c>
      <c r="J164" s="8" t="str">
        <f aca="false">IF($A164="","",IF(ISNA(MATCH($C164,Invoices!$A$6:$A$505,0)),"Check invoice no.",IF(I164&lt;0,"Overpaid","")))</f>
        <v/>
      </c>
    </row>
    <row r="165" customFormat="false" ht="15" hidden="false" customHeight="false" outlineLevel="0" collapsed="false">
      <c r="A165" s="7"/>
      <c r="B165" s="40"/>
      <c r="C165" s="7"/>
      <c r="D165" s="8" t="str">
        <f aca="false">IF($A165="","",IFERROR(INDEX(Invoices!$D$6:$D$505,MATCH($C165,Invoices!$A$6:$A$505,0)),"Invoice not found"))</f>
        <v/>
      </c>
      <c r="E165" s="7"/>
      <c r="F165" s="7"/>
      <c r="G165" s="42"/>
      <c r="H165" s="38" t="str">
        <f aca="false">IF($A165="","",SUMIFS($G$6:$G165,$C$6:$C165,$C165))</f>
        <v/>
      </c>
      <c r="I165" s="38" t="str">
        <f aca="false">IF($A165="","",IFERROR(ROUND(INDEX(Invoices!$J$6:$J$505,MATCH($C165,Invoices!$A$6:$A$505,0))-H165,2),""))</f>
        <v/>
      </c>
      <c r="J165" s="8" t="str">
        <f aca="false">IF($A165="","",IF(ISNA(MATCH($C165,Invoices!$A$6:$A$505,0)),"Check invoice no.",IF(I165&lt;0,"Overpaid","")))</f>
        <v/>
      </c>
    </row>
    <row r="166" customFormat="false" ht="15" hidden="false" customHeight="false" outlineLevel="0" collapsed="false">
      <c r="A166" s="7"/>
      <c r="B166" s="40"/>
      <c r="C166" s="7"/>
      <c r="D166" s="8" t="str">
        <f aca="false">IF($A166="","",IFERROR(INDEX(Invoices!$D$6:$D$505,MATCH($C166,Invoices!$A$6:$A$505,0)),"Invoice not found"))</f>
        <v/>
      </c>
      <c r="E166" s="7"/>
      <c r="F166" s="7"/>
      <c r="G166" s="42"/>
      <c r="H166" s="38" t="str">
        <f aca="false">IF($A166="","",SUMIFS($G$6:$G166,$C$6:$C166,$C166))</f>
        <v/>
      </c>
      <c r="I166" s="38" t="str">
        <f aca="false">IF($A166="","",IFERROR(ROUND(INDEX(Invoices!$J$6:$J$505,MATCH($C166,Invoices!$A$6:$A$505,0))-H166,2),""))</f>
        <v/>
      </c>
      <c r="J166" s="8" t="str">
        <f aca="false">IF($A166="","",IF(ISNA(MATCH($C166,Invoices!$A$6:$A$505,0)),"Check invoice no.",IF(I166&lt;0,"Overpaid","")))</f>
        <v/>
      </c>
    </row>
    <row r="167" customFormat="false" ht="15" hidden="false" customHeight="false" outlineLevel="0" collapsed="false">
      <c r="A167" s="7"/>
      <c r="B167" s="40"/>
      <c r="C167" s="7"/>
      <c r="D167" s="8" t="str">
        <f aca="false">IF($A167="","",IFERROR(INDEX(Invoices!$D$6:$D$505,MATCH($C167,Invoices!$A$6:$A$505,0)),"Invoice not found"))</f>
        <v/>
      </c>
      <c r="E167" s="7"/>
      <c r="F167" s="7"/>
      <c r="G167" s="42"/>
      <c r="H167" s="38" t="str">
        <f aca="false">IF($A167="","",SUMIFS($G$6:$G167,$C$6:$C167,$C167))</f>
        <v/>
      </c>
      <c r="I167" s="38" t="str">
        <f aca="false">IF($A167="","",IFERROR(ROUND(INDEX(Invoices!$J$6:$J$505,MATCH($C167,Invoices!$A$6:$A$505,0))-H167,2),""))</f>
        <v/>
      </c>
      <c r="J167" s="8" t="str">
        <f aca="false">IF($A167="","",IF(ISNA(MATCH($C167,Invoices!$A$6:$A$505,0)),"Check invoice no.",IF(I167&lt;0,"Overpaid","")))</f>
        <v/>
      </c>
    </row>
    <row r="168" customFormat="false" ht="15" hidden="false" customHeight="false" outlineLevel="0" collapsed="false">
      <c r="A168" s="7"/>
      <c r="B168" s="40"/>
      <c r="C168" s="7"/>
      <c r="D168" s="8" t="str">
        <f aca="false">IF($A168="","",IFERROR(INDEX(Invoices!$D$6:$D$505,MATCH($C168,Invoices!$A$6:$A$505,0)),"Invoice not found"))</f>
        <v/>
      </c>
      <c r="E168" s="7"/>
      <c r="F168" s="7"/>
      <c r="G168" s="42"/>
      <c r="H168" s="38" t="str">
        <f aca="false">IF($A168="","",SUMIFS($G$6:$G168,$C$6:$C168,$C168))</f>
        <v/>
      </c>
      <c r="I168" s="38" t="str">
        <f aca="false">IF($A168="","",IFERROR(ROUND(INDEX(Invoices!$J$6:$J$505,MATCH($C168,Invoices!$A$6:$A$505,0))-H168,2),""))</f>
        <v/>
      </c>
      <c r="J168" s="8" t="str">
        <f aca="false">IF($A168="","",IF(ISNA(MATCH($C168,Invoices!$A$6:$A$505,0)),"Check invoice no.",IF(I168&lt;0,"Overpaid","")))</f>
        <v/>
      </c>
    </row>
    <row r="169" customFormat="false" ht="15" hidden="false" customHeight="false" outlineLevel="0" collapsed="false">
      <c r="A169" s="7"/>
      <c r="B169" s="40"/>
      <c r="C169" s="7"/>
      <c r="D169" s="8" t="str">
        <f aca="false">IF($A169="","",IFERROR(INDEX(Invoices!$D$6:$D$505,MATCH($C169,Invoices!$A$6:$A$505,0)),"Invoice not found"))</f>
        <v/>
      </c>
      <c r="E169" s="7"/>
      <c r="F169" s="7"/>
      <c r="G169" s="42"/>
      <c r="H169" s="38" t="str">
        <f aca="false">IF($A169="","",SUMIFS($G$6:$G169,$C$6:$C169,$C169))</f>
        <v/>
      </c>
      <c r="I169" s="38" t="str">
        <f aca="false">IF($A169="","",IFERROR(ROUND(INDEX(Invoices!$J$6:$J$505,MATCH($C169,Invoices!$A$6:$A$505,0))-H169,2),""))</f>
        <v/>
      </c>
      <c r="J169" s="8" t="str">
        <f aca="false">IF($A169="","",IF(ISNA(MATCH($C169,Invoices!$A$6:$A$505,0)),"Check invoice no.",IF(I169&lt;0,"Overpaid","")))</f>
        <v/>
      </c>
    </row>
    <row r="170" customFormat="false" ht="15" hidden="false" customHeight="false" outlineLevel="0" collapsed="false">
      <c r="A170" s="7"/>
      <c r="B170" s="40"/>
      <c r="C170" s="7"/>
      <c r="D170" s="8" t="str">
        <f aca="false">IF($A170="","",IFERROR(INDEX(Invoices!$D$6:$D$505,MATCH($C170,Invoices!$A$6:$A$505,0)),"Invoice not found"))</f>
        <v/>
      </c>
      <c r="E170" s="7"/>
      <c r="F170" s="7"/>
      <c r="G170" s="42"/>
      <c r="H170" s="38" t="str">
        <f aca="false">IF($A170="","",SUMIFS($G$6:$G170,$C$6:$C170,$C170))</f>
        <v/>
      </c>
      <c r="I170" s="38" t="str">
        <f aca="false">IF($A170="","",IFERROR(ROUND(INDEX(Invoices!$J$6:$J$505,MATCH($C170,Invoices!$A$6:$A$505,0))-H170,2),""))</f>
        <v/>
      </c>
      <c r="J170" s="8" t="str">
        <f aca="false">IF($A170="","",IF(ISNA(MATCH($C170,Invoices!$A$6:$A$505,0)),"Check invoice no.",IF(I170&lt;0,"Overpaid","")))</f>
        <v/>
      </c>
    </row>
    <row r="171" customFormat="false" ht="15" hidden="false" customHeight="false" outlineLevel="0" collapsed="false">
      <c r="A171" s="7"/>
      <c r="B171" s="40"/>
      <c r="C171" s="7"/>
      <c r="D171" s="8" t="str">
        <f aca="false">IF($A171="","",IFERROR(INDEX(Invoices!$D$6:$D$505,MATCH($C171,Invoices!$A$6:$A$505,0)),"Invoice not found"))</f>
        <v/>
      </c>
      <c r="E171" s="7"/>
      <c r="F171" s="7"/>
      <c r="G171" s="42"/>
      <c r="H171" s="38" t="str">
        <f aca="false">IF($A171="","",SUMIFS($G$6:$G171,$C$6:$C171,$C171))</f>
        <v/>
      </c>
      <c r="I171" s="38" t="str">
        <f aca="false">IF($A171="","",IFERROR(ROUND(INDEX(Invoices!$J$6:$J$505,MATCH($C171,Invoices!$A$6:$A$505,0))-H171,2),""))</f>
        <v/>
      </c>
      <c r="J171" s="8" t="str">
        <f aca="false">IF($A171="","",IF(ISNA(MATCH($C171,Invoices!$A$6:$A$505,0)),"Check invoice no.",IF(I171&lt;0,"Overpaid","")))</f>
        <v/>
      </c>
    </row>
    <row r="172" customFormat="false" ht="15" hidden="false" customHeight="false" outlineLevel="0" collapsed="false">
      <c r="A172" s="7"/>
      <c r="B172" s="40"/>
      <c r="C172" s="7"/>
      <c r="D172" s="8" t="str">
        <f aca="false">IF($A172="","",IFERROR(INDEX(Invoices!$D$6:$D$505,MATCH($C172,Invoices!$A$6:$A$505,0)),"Invoice not found"))</f>
        <v/>
      </c>
      <c r="E172" s="7"/>
      <c r="F172" s="7"/>
      <c r="G172" s="42"/>
      <c r="H172" s="38" t="str">
        <f aca="false">IF($A172="","",SUMIFS($G$6:$G172,$C$6:$C172,$C172))</f>
        <v/>
      </c>
      <c r="I172" s="38" t="str">
        <f aca="false">IF($A172="","",IFERROR(ROUND(INDEX(Invoices!$J$6:$J$505,MATCH($C172,Invoices!$A$6:$A$505,0))-H172,2),""))</f>
        <v/>
      </c>
      <c r="J172" s="8" t="str">
        <f aca="false">IF($A172="","",IF(ISNA(MATCH($C172,Invoices!$A$6:$A$505,0)),"Check invoice no.",IF(I172&lt;0,"Overpaid","")))</f>
        <v/>
      </c>
    </row>
    <row r="173" customFormat="false" ht="15" hidden="false" customHeight="false" outlineLevel="0" collapsed="false">
      <c r="A173" s="7"/>
      <c r="B173" s="40"/>
      <c r="C173" s="7"/>
      <c r="D173" s="8" t="str">
        <f aca="false">IF($A173="","",IFERROR(INDEX(Invoices!$D$6:$D$505,MATCH($C173,Invoices!$A$6:$A$505,0)),"Invoice not found"))</f>
        <v/>
      </c>
      <c r="E173" s="7"/>
      <c r="F173" s="7"/>
      <c r="G173" s="42"/>
      <c r="H173" s="38" t="str">
        <f aca="false">IF($A173="","",SUMIFS($G$6:$G173,$C$6:$C173,$C173))</f>
        <v/>
      </c>
      <c r="I173" s="38" t="str">
        <f aca="false">IF($A173="","",IFERROR(ROUND(INDEX(Invoices!$J$6:$J$505,MATCH($C173,Invoices!$A$6:$A$505,0))-H173,2),""))</f>
        <v/>
      </c>
      <c r="J173" s="8" t="str">
        <f aca="false">IF($A173="","",IF(ISNA(MATCH($C173,Invoices!$A$6:$A$505,0)),"Check invoice no.",IF(I173&lt;0,"Overpaid","")))</f>
        <v/>
      </c>
    </row>
    <row r="174" customFormat="false" ht="15" hidden="false" customHeight="false" outlineLevel="0" collapsed="false">
      <c r="A174" s="7"/>
      <c r="B174" s="40"/>
      <c r="C174" s="7"/>
      <c r="D174" s="8" t="str">
        <f aca="false">IF($A174="","",IFERROR(INDEX(Invoices!$D$6:$D$505,MATCH($C174,Invoices!$A$6:$A$505,0)),"Invoice not found"))</f>
        <v/>
      </c>
      <c r="E174" s="7"/>
      <c r="F174" s="7"/>
      <c r="G174" s="42"/>
      <c r="H174" s="38" t="str">
        <f aca="false">IF($A174="","",SUMIFS($G$6:$G174,$C$6:$C174,$C174))</f>
        <v/>
      </c>
      <c r="I174" s="38" t="str">
        <f aca="false">IF($A174="","",IFERROR(ROUND(INDEX(Invoices!$J$6:$J$505,MATCH($C174,Invoices!$A$6:$A$505,0))-H174,2),""))</f>
        <v/>
      </c>
      <c r="J174" s="8" t="str">
        <f aca="false">IF($A174="","",IF(ISNA(MATCH($C174,Invoices!$A$6:$A$505,0)),"Check invoice no.",IF(I174&lt;0,"Overpaid","")))</f>
        <v/>
      </c>
    </row>
    <row r="175" customFormat="false" ht="15" hidden="false" customHeight="false" outlineLevel="0" collapsed="false">
      <c r="A175" s="7"/>
      <c r="B175" s="40"/>
      <c r="C175" s="7"/>
      <c r="D175" s="8" t="str">
        <f aca="false">IF($A175="","",IFERROR(INDEX(Invoices!$D$6:$D$505,MATCH($C175,Invoices!$A$6:$A$505,0)),"Invoice not found"))</f>
        <v/>
      </c>
      <c r="E175" s="7"/>
      <c r="F175" s="7"/>
      <c r="G175" s="42"/>
      <c r="H175" s="38" t="str">
        <f aca="false">IF($A175="","",SUMIFS($G$6:$G175,$C$6:$C175,$C175))</f>
        <v/>
      </c>
      <c r="I175" s="38" t="str">
        <f aca="false">IF($A175="","",IFERROR(ROUND(INDEX(Invoices!$J$6:$J$505,MATCH($C175,Invoices!$A$6:$A$505,0))-H175,2),""))</f>
        <v/>
      </c>
      <c r="J175" s="8" t="str">
        <f aca="false">IF($A175="","",IF(ISNA(MATCH($C175,Invoices!$A$6:$A$505,0)),"Check invoice no.",IF(I175&lt;0,"Overpaid","")))</f>
        <v/>
      </c>
    </row>
    <row r="176" customFormat="false" ht="15" hidden="false" customHeight="false" outlineLevel="0" collapsed="false">
      <c r="A176" s="7"/>
      <c r="B176" s="40"/>
      <c r="C176" s="7"/>
      <c r="D176" s="8" t="str">
        <f aca="false">IF($A176="","",IFERROR(INDEX(Invoices!$D$6:$D$505,MATCH($C176,Invoices!$A$6:$A$505,0)),"Invoice not found"))</f>
        <v/>
      </c>
      <c r="E176" s="7"/>
      <c r="F176" s="7"/>
      <c r="G176" s="42"/>
      <c r="H176" s="38" t="str">
        <f aca="false">IF($A176="","",SUMIFS($G$6:$G176,$C$6:$C176,$C176))</f>
        <v/>
      </c>
      <c r="I176" s="38" t="str">
        <f aca="false">IF($A176="","",IFERROR(ROUND(INDEX(Invoices!$J$6:$J$505,MATCH($C176,Invoices!$A$6:$A$505,0))-H176,2),""))</f>
        <v/>
      </c>
      <c r="J176" s="8" t="str">
        <f aca="false">IF($A176="","",IF(ISNA(MATCH($C176,Invoices!$A$6:$A$505,0)),"Check invoice no.",IF(I176&lt;0,"Overpaid","")))</f>
        <v/>
      </c>
    </row>
    <row r="177" customFormat="false" ht="15" hidden="false" customHeight="false" outlineLevel="0" collapsed="false">
      <c r="A177" s="7"/>
      <c r="B177" s="40"/>
      <c r="C177" s="7"/>
      <c r="D177" s="8" t="str">
        <f aca="false">IF($A177="","",IFERROR(INDEX(Invoices!$D$6:$D$505,MATCH($C177,Invoices!$A$6:$A$505,0)),"Invoice not found"))</f>
        <v/>
      </c>
      <c r="E177" s="7"/>
      <c r="F177" s="7"/>
      <c r="G177" s="42"/>
      <c r="H177" s="38" t="str">
        <f aca="false">IF($A177="","",SUMIFS($G$6:$G177,$C$6:$C177,$C177))</f>
        <v/>
      </c>
      <c r="I177" s="38" t="str">
        <f aca="false">IF($A177="","",IFERROR(ROUND(INDEX(Invoices!$J$6:$J$505,MATCH($C177,Invoices!$A$6:$A$505,0))-H177,2),""))</f>
        <v/>
      </c>
      <c r="J177" s="8" t="str">
        <f aca="false">IF($A177="","",IF(ISNA(MATCH($C177,Invoices!$A$6:$A$505,0)),"Check invoice no.",IF(I177&lt;0,"Overpaid","")))</f>
        <v/>
      </c>
    </row>
    <row r="178" customFormat="false" ht="15" hidden="false" customHeight="false" outlineLevel="0" collapsed="false">
      <c r="A178" s="7"/>
      <c r="B178" s="40"/>
      <c r="C178" s="7"/>
      <c r="D178" s="8" t="str">
        <f aca="false">IF($A178="","",IFERROR(INDEX(Invoices!$D$6:$D$505,MATCH($C178,Invoices!$A$6:$A$505,0)),"Invoice not found"))</f>
        <v/>
      </c>
      <c r="E178" s="7"/>
      <c r="F178" s="7"/>
      <c r="G178" s="42"/>
      <c r="H178" s="38" t="str">
        <f aca="false">IF($A178="","",SUMIFS($G$6:$G178,$C$6:$C178,$C178))</f>
        <v/>
      </c>
      <c r="I178" s="38" t="str">
        <f aca="false">IF($A178="","",IFERROR(ROUND(INDEX(Invoices!$J$6:$J$505,MATCH($C178,Invoices!$A$6:$A$505,0))-H178,2),""))</f>
        <v/>
      </c>
      <c r="J178" s="8" t="str">
        <f aca="false">IF($A178="","",IF(ISNA(MATCH($C178,Invoices!$A$6:$A$505,0)),"Check invoice no.",IF(I178&lt;0,"Overpaid","")))</f>
        <v/>
      </c>
    </row>
    <row r="179" customFormat="false" ht="15" hidden="false" customHeight="false" outlineLevel="0" collapsed="false">
      <c r="A179" s="7"/>
      <c r="B179" s="40"/>
      <c r="C179" s="7"/>
      <c r="D179" s="8" t="str">
        <f aca="false">IF($A179="","",IFERROR(INDEX(Invoices!$D$6:$D$505,MATCH($C179,Invoices!$A$6:$A$505,0)),"Invoice not found"))</f>
        <v/>
      </c>
      <c r="E179" s="7"/>
      <c r="F179" s="7"/>
      <c r="G179" s="42"/>
      <c r="H179" s="38" t="str">
        <f aca="false">IF($A179="","",SUMIFS($G$6:$G179,$C$6:$C179,$C179))</f>
        <v/>
      </c>
      <c r="I179" s="38" t="str">
        <f aca="false">IF($A179="","",IFERROR(ROUND(INDEX(Invoices!$J$6:$J$505,MATCH($C179,Invoices!$A$6:$A$505,0))-H179,2),""))</f>
        <v/>
      </c>
      <c r="J179" s="8" t="str">
        <f aca="false">IF($A179="","",IF(ISNA(MATCH($C179,Invoices!$A$6:$A$505,0)),"Check invoice no.",IF(I179&lt;0,"Overpaid","")))</f>
        <v/>
      </c>
    </row>
    <row r="180" customFormat="false" ht="15" hidden="false" customHeight="false" outlineLevel="0" collapsed="false">
      <c r="A180" s="7"/>
      <c r="B180" s="40"/>
      <c r="C180" s="7"/>
      <c r="D180" s="8" t="str">
        <f aca="false">IF($A180="","",IFERROR(INDEX(Invoices!$D$6:$D$505,MATCH($C180,Invoices!$A$6:$A$505,0)),"Invoice not found"))</f>
        <v/>
      </c>
      <c r="E180" s="7"/>
      <c r="F180" s="7"/>
      <c r="G180" s="42"/>
      <c r="H180" s="38" t="str">
        <f aca="false">IF($A180="","",SUMIFS($G$6:$G180,$C$6:$C180,$C180))</f>
        <v/>
      </c>
      <c r="I180" s="38" t="str">
        <f aca="false">IF($A180="","",IFERROR(ROUND(INDEX(Invoices!$J$6:$J$505,MATCH($C180,Invoices!$A$6:$A$505,0))-H180,2),""))</f>
        <v/>
      </c>
      <c r="J180" s="8" t="str">
        <f aca="false">IF($A180="","",IF(ISNA(MATCH($C180,Invoices!$A$6:$A$505,0)),"Check invoice no.",IF(I180&lt;0,"Overpaid","")))</f>
        <v/>
      </c>
    </row>
    <row r="181" customFormat="false" ht="15" hidden="false" customHeight="false" outlineLevel="0" collapsed="false">
      <c r="A181" s="7"/>
      <c r="B181" s="40"/>
      <c r="C181" s="7"/>
      <c r="D181" s="8" t="str">
        <f aca="false">IF($A181="","",IFERROR(INDEX(Invoices!$D$6:$D$505,MATCH($C181,Invoices!$A$6:$A$505,0)),"Invoice not found"))</f>
        <v/>
      </c>
      <c r="E181" s="7"/>
      <c r="F181" s="7"/>
      <c r="G181" s="42"/>
      <c r="H181" s="38" t="str">
        <f aca="false">IF($A181="","",SUMIFS($G$6:$G181,$C$6:$C181,$C181))</f>
        <v/>
      </c>
      <c r="I181" s="38" t="str">
        <f aca="false">IF($A181="","",IFERROR(ROUND(INDEX(Invoices!$J$6:$J$505,MATCH($C181,Invoices!$A$6:$A$505,0))-H181,2),""))</f>
        <v/>
      </c>
      <c r="J181" s="8" t="str">
        <f aca="false">IF($A181="","",IF(ISNA(MATCH($C181,Invoices!$A$6:$A$505,0)),"Check invoice no.",IF(I181&lt;0,"Overpaid","")))</f>
        <v/>
      </c>
    </row>
    <row r="182" customFormat="false" ht="15" hidden="false" customHeight="false" outlineLevel="0" collapsed="false">
      <c r="A182" s="7"/>
      <c r="B182" s="40"/>
      <c r="C182" s="7"/>
      <c r="D182" s="8" t="str">
        <f aca="false">IF($A182="","",IFERROR(INDEX(Invoices!$D$6:$D$505,MATCH($C182,Invoices!$A$6:$A$505,0)),"Invoice not found"))</f>
        <v/>
      </c>
      <c r="E182" s="7"/>
      <c r="F182" s="7"/>
      <c r="G182" s="42"/>
      <c r="H182" s="38" t="str">
        <f aca="false">IF($A182="","",SUMIFS($G$6:$G182,$C$6:$C182,$C182))</f>
        <v/>
      </c>
      <c r="I182" s="38" t="str">
        <f aca="false">IF($A182="","",IFERROR(ROUND(INDEX(Invoices!$J$6:$J$505,MATCH($C182,Invoices!$A$6:$A$505,0))-H182,2),""))</f>
        <v/>
      </c>
      <c r="J182" s="8" t="str">
        <f aca="false">IF($A182="","",IF(ISNA(MATCH($C182,Invoices!$A$6:$A$505,0)),"Check invoice no.",IF(I182&lt;0,"Overpaid","")))</f>
        <v/>
      </c>
    </row>
    <row r="183" customFormat="false" ht="15" hidden="false" customHeight="false" outlineLevel="0" collapsed="false">
      <c r="A183" s="7"/>
      <c r="B183" s="40"/>
      <c r="C183" s="7"/>
      <c r="D183" s="8" t="str">
        <f aca="false">IF($A183="","",IFERROR(INDEX(Invoices!$D$6:$D$505,MATCH($C183,Invoices!$A$6:$A$505,0)),"Invoice not found"))</f>
        <v/>
      </c>
      <c r="E183" s="7"/>
      <c r="F183" s="7"/>
      <c r="G183" s="42"/>
      <c r="H183" s="38" t="str">
        <f aca="false">IF($A183="","",SUMIFS($G$6:$G183,$C$6:$C183,$C183))</f>
        <v/>
      </c>
      <c r="I183" s="38" t="str">
        <f aca="false">IF($A183="","",IFERROR(ROUND(INDEX(Invoices!$J$6:$J$505,MATCH($C183,Invoices!$A$6:$A$505,0))-H183,2),""))</f>
        <v/>
      </c>
      <c r="J183" s="8" t="str">
        <f aca="false">IF($A183="","",IF(ISNA(MATCH($C183,Invoices!$A$6:$A$505,0)),"Check invoice no.",IF(I183&lt;0,"Overpaid","")))</f>
        <v/>
      </c>
    </row>
    <row r="184" customFormat="false" ht="15" hidden="false" customHeight="false" outlineLevel="0" collapsed="false">
      <c r="A184" s="7"/>
      <c r="B184" s="40"/>
      <c r="C184" s="7"/>
      <c r="D184" s="8" t="str">
        <f aca="false">IF($A184="","",IFERROR(INDEX(Invoices!$D$6:$D$505,MATCH($C184,Invoices!$A$6:$A$505,0)),"Invoice not found"))</f>
        <v/>
      </c>
      <c r="E184" s="7"/>
      <c r="F184" s="7"/>
      <c r="G184" s="42"/>
      <c r="H184" s="38" t="str">
        <f aca="false">IF($A184="","",SUMIFS($G$6:$G184,$C$6:$C184,$C184))</f>
        <v/>
      </c>
      <c r="I184" s="38" t="str">
        <f aca="false">IF($A184="","",IFERROR(ROUND(INDEX(Invoices!$J$6:$J$505,MATCH($C184,Invoices!$A$6:$A$505,0))-H184,2),""))</f>
        <v/>
      </c>
      <c r="J184" s="8" t="str">
        <f aca="false">IF($A184="","",IF(ISNA(MATCH($C184,Invoices!$A$6:$A$505,0)),"Check invoice no.",IF(I184&lt;0,"Overpaid","")))</f>
        <v/>
      </c>
    </row>
    <row r="185" customFormat="false" ht="15" hidden="false" customHeight="false" outlineLevel="0" collapsed="false">
      <c r="A185" s="7"/>
      <c r="B185" s="40"/>
      <c r="C185" s="7"/>
      <c r="D185" s="8" t="str">
        <f aca="false">IF($A185="","",IFERROR(INDEX(Invoices!$D$6:$D$505,MATCH($C185,Invoices!$A$6:$A$505,0)),"Invoice not found"))</f>
        <v/>
      </c>
      <c r="E185" s="7"/>
      <c r="F185" s="7"/>
      <c r="G185" s="42"/>
      <c r="H185" s="38" t="str">
        <f aca="false">IF($A185="","",SUMIFS($G$6:$G185,$C$6:$C185,$C185))</f>
        <v/>
      </c>
      <c r="I185" s="38" t="str">
        <f aca="false">IF($A185="","",IFERROR(ROUND(INDEX(Invoices!$J$6:$J$505,MATCH($C185,Invoices!$A$6:$A$505,0))-H185,2),""))</f>
        <v/>
      </c>
      <c r="J185" s="8" t="str">
        <f aca="false">IF($A185="","",IF(ISNA(MATCH($C185,Invoices!$A$6:$A$505,0)),"Check invoice no.",IF(I185&lt;0,"Overpaid","")))</f>
        <v/>
      </c>
    </row>
    <row r="186" customFormat="false" ht="15" hidden="false" customHeight="false" outlineLevel="0" collapsed="false">
      <c r="A186" s="7"/>
      <c r="B186" s="40"/>
      <c r="C186" s="7"/>
      <c r="D186" s="8" t="str">
        <f aca="false">IF($A186="","",IFERROR(INDEX(Invoices!$D$6:$D$505,MATCH($C186,Invoices!$A$6:$A$505,0)),"Invoice not found"))</f>
        <v/>
      </c>
      <c r="E186" s="7"/>
      <c r="F186" s="7"/>
      <c r="G186" s="42"/>
      <c r="H186" s="38" t="str">
        <f aca="false">IF($A186="","",SUMIFS($G$6:$G186,$C$6:$C186,$C186))</f>
        <v/>
      </c>
      <c r="I186" s="38" t="str">
        <f aca="false">IF($A186="","",IFERROR(ROUND(INDEX(Invoices!$J$6:$J$505,MATCH($C186,Invoices!$A$6:$A$505,0))-H186,2),""))</f>
        <v/>
      </c>
      <c r="J186" s="8" t="str">
        <f aca="false">IF($A186="","",IF(ISNA(MATCH($C186,Invoices!$A$6:$A$505,0)),"Check invoice no.",IF(I186&lt;0,"Overpaid","")))</f>
        <v/>
      </c>
    </row>
    <row r="187" customFormat="false" ht="15" hidden="false" customHeight="false" outlineLevel="0" collapsed="false">
      <c r="A187" s="7"/>
      <c r="B187" s="40"/>
      <c r="C187" s="7"/>
      <c r="D187" s="8" t="str">
        <f aca="false">IF($A187="","",IFERROR(INDEX(Invoices!$D$6:$D$505,MATCH($C187,Invoices!$A$6:$A$505,0)),"Invoice not found"))</f>
        <v/>
      </c>
      <c r="E187" s="7"/>
      <c r="F187" s="7"/>
      <c r="G187" s="42"/>
      <c r="H187" s="38" t="str">
        <f aca="false">IF($A187="","",SUMIFS($G$6:$G187,$C$6:$C187,$C187))</f>
        <v/>
      </c>
      <c r="I187" s="38" t="str">
        <f aca="false">IF($A187="","",IFERROR(ROUND(INDEX(Invoices!$J$6:$J$505,MATCH($C187,Invoices!$A$6:$A$505,0))-H187,2),""))</f>
        <v/>
      </c>
      <c r="J187" s="8" t="str">
        <f aca="false">IF($A187="","",IF(ISNA(MATCH($C187,Invoices!$A$6:$A$505,0)),"Check invoice no.",IF(I187&lt;0,"Overpaid","")))</f>
        <v/>
      </c>
    </row>
    <row r="188" customFormat="false" ht="15" hidden="false" customHeight="false" outlineLevel="0" collapsed="false">
      <c r="A188" s="7"/>
      <c r="B188" s="40"/>
      <c r="C188" s="7"/>
      <c r="D188" s="8" t="str">
        <f aca="false">IF($A188="","",IFERROR(INDEX(Invoices!$D$6:$D$505,MATCH($C188,Invoices!$A$6:$A$505,0)),"Invoice not found"))</f>
        <v/>
      </c>
      <c r="E188" s="7"/>
      <c r="F188" s="7"/>
      <c r="G188" s="42"/>
      <c r="H188" s="38" t="str">
        <f aca="false">IF($A188="","",SUMIFS($G$6:$G188,$C$6:$C188,$C188))</f>
        <v/>
      </c>
      <c r="I188" s="38" t="str">
        <f aca="false">IF($A188="","",IFERROR(ROUND(INDEX(Invoices!$J$6:$J$505,MATCH($C188,Invoices!$A$6:$A$505,0))-H188,2),""))</f>
        <v/>
      </c>
      <c r="J188" s="8" t="str">
        <f aca="false">IF($A188="","",IF(ISNA(MATCH($C188,Invoices!$A$6:$A$505,0)),"Check invoice no.",IF(I188&lt;0,"Overpaid","")))</f>
        <v/>
      </c>
    </row>
    <row r="189" customFormat="false" ht="15" hidden="false" customHeight="false" outlineLevel="0" collapsed="false">
      <c r="A189" s="7"/>
      <c r="B189" s="40"/>
      <c r="C189" s="7"/>
      <c r="D189" s="8" t="str">
        <f aca="false">IF($A189="","",IFERROR(INDEX(Invoices!$D$6:$D$505,MATCH($C189,Invoices!$A$6:$A$505,0)),"Invoice not found"))</f>
        <v/>
      </c>
      <c r="E189" s="7"/>
      <c r="F189" s="7"/>
      <c r="G189" s="42"/>
      <c r="H189" s="38" t="str">
        <f aca="false">IF($A189="","",SUMIFS($G$6:$G189,$C$6:$C189,$C189))</f>
        <v/>
      </c>
      <c r="I189" s="38" t="str">
        <f aca="false">IF($A189="","",IFERROR(ROUND(INDEX(Invoices!$J$6:$J$505,MATCH($C189,Invoices!$A$6:$A$505,0))-H189,2),""))</f>
        <v/>
      </c>
      <c r="J189" s="8" t="str">
        <f aca="false">IF($A189="","",IF(ISNA(MATCH($C189,Invoices!$A$6:$A$505,0)),"Check invoice no.",IF(I189&lt;0,"Overpaid","")))</f>
        <v/>
      </c>
    </row>
    <row r="190" customFormat="false" ht="15" hidden="false" customHeight="false" outlineLevel="0" collapsed="false">
      <c r="A190" s="7"/>
      <c r="B190" s="40"/>
      <c r="C190" s="7"/>
      <c r="D190" s="8" t="str">
        <f aca="false">IF($A190="","",IFERROR(INDEX(Invoices!$D$6:$D$505,MATCH($C190,Invoices!$A$6:$A$505,0)),"Invoice not found"))</f>
        <v/>
      </c>
      <c r="E190" s="7"/>
      <c r="F190" s="7"/>
      <c r="G190" s="42"/>
      <c r="H190" s="38" t="str">
        <f aca="false">IF($A190="","",SUMIFS($G$6:$G190,$C$6:$C190,$C190))</f>
        <v/>
      </c>
      <c r="I190" s="38" t="str">
        <f aca="false">IF($A190="","",IFERROR(ROUND(INDEX(Invoices!$J$6:$J$505,MATCH($C190,Invoices!$A$6:$A$505,0))-H190,2),""))</f>
        <v/>
      </c>
      <c r="J190" s="8" t="str">
        <f aca="false">IF($A190="","",IF(ISNA(MATCH($C190,Invoices!$A$6:$A$505,0)),"Check invoice no.",IF(I190&lt;0,"Overpaid","")))</f>
        <v/>
      </c>
    </row>
    <row r="191" customFormat="false" ht="15" hidden="false" customHeight="false" outlineLevel="0" collapsed="false">
      <c r="A191" s="7"/>
      <c r="B191" s="40"/>
      <c r="C191" s="7"/>
      <c r="D191" s="8" t="str">
        <f aca="false">IF($A191="","",IFERROR(INDEX(Invoices!$D$6:$D$505,MATCH($C191,Invoices!$A$6:$A$505,0)),"Invoice not found"))</f>
        <v/>
      </c>
      <c r="E191" s="7"/>
      <c r="F191" s="7"/>
      <c r="G191" s="42"/>
      <c r="H191" s="38" t="str">
        <f aca="false">IF($A191="","",SUMIFS($G$6:$G191,$C$6:$C191,$C191))</f>
        <v/>
      </c>
      <c r="I191" s="38" t="str">
        <f aca="false">IF($A191="","",IFERROR(ROUND(INDEX(Invoices!$J$6:$J$505,MATCH($C191,Invoices!$A$6:$A$505,0))-H191,2),""))</f>
        <v/>
      </c>
      <c r="J191" s="8" t="str">
        <f aca="false">IF($A191="","",IF(ISNA(MATCH($C191,Invoices!$A$6:$A$505,0)),"Check invoice no.",IF(I191&lt;0,"Overpaid","")))</f>
        <v/>
      </c>
    </row>
    <row r="192" customFormat="false" ht="15" hidden="false" customHeight="false" outlineLevel="0" collapsed="false">
      <c r="A192" s="7"/>
      <c r="B192" s="40"/>
      <c r="C192" s="7"/>
      <c r="D192" s="8" t="str">
        <f aca="false">IF($A192="","",IFERROR(INDEX(Invoices!$D$6:$D$505,MATCH($C192,Invoices!$A$6:$A$505,0)),"Invoice not found"))</f>
        <v/>
      </c>
      <c r="E192" s="7"/>
      <c r="F192" s="7"/>
      <c r="G192" s="42"/>
      <c r="H192" s="38" t="str">
        <f aca="false">IF($A192="","",SUMIFS($G$6:$G192,$C$6:$C192,$C192))</f>
        <v/>
      </c>
      <c r="I192" s="38" t="str">
        <f aca="false">IF($A192="","",IFERROR(ROUND(INDEX(Invoices!$J$6:$J$505,MATCH($C192,Invoices!$A$6:$A$505,0))-H192,2),""))</f>
        <v/>
      </c>
      <c r="J192" s="8" t="str">
        <f aca="false">IF($A192="","",IF(ISNA(MATCH($C192,Invoices!$A$6:$A$505,0)),"Check invoice no.",IF(I192&lt;0,"Overpaid","")))</f>
        <v/>
      </c>
    </row>
    <row r="193" customFormat="false" ht="15" hidden="false" customHeight="false" outlineLevel="0" collapsed="false">
      <c r="A193" s="7"/>
      <c r="B193" s="40"/>
      <c r="C193" s="7"/>
      <c r="D193" s="8" t="str">
        <f aca="false">IF($A193="","",IFERROR(INDEX(Invoices!$D$6:$D$505,MATCH($C193,Invoices!$A$6:$A$505,0)),"Invoice not found"))</f>
        <v/>
      </c>
      <c r="E193" s="7"/>
      <c r="F193" s="7"/>
      <c r="G193" s="42"/>
      <c r="H193" s="38" t="str">
        <f aca="false">IF($A193="","",SUMIFS($G$6:$G193,$C$6:$C193,$C193))</f>
        <v/>
      </c>
      <c r="I193" s="38" t="str">
        <f aca="false">IF($A193="","",IFERROR(ROUND(INDEX(Invoices!$J$6:$J$505,MATCH($C193,Invoices!$A$6:$A$505,0))-H193,2),""))</f>
        <v/>
      </c>
      <c r="J193" s="8" t="str">
        <f aca="false">IF($A193="","",IF(ISNA(MATCH($C193,Invoices!$A$6:$A$505,0)),"Check invoice no.",IF(I193&lt;0,"Overpaid","")))</f>
        <v/>
      </c>
    </row>
    <row r="194" customFormat="false" ht="15" hidden="false" customHeight="false" outlineLevel="0" collapsed="false">
      <c r="A194" s="7"/>
      <c r="B194" s="40"/>
      <c r="C194" s="7"/>
      <c r="D194" s="8" t="str">
        <f aca="false">IF($A194="","",IFERROR(INDEX(Invoices!$D$6:$D$505,MATCH($C194,Invoices!$A$6:$A$505,0)),"Invoice not found"))</f>
        <v/>
      </c>
      <c r="E194" s="7"/>
      <c r="F194" s="7"/>
      <c r="G194" s="42"/>
      <c r="H194" s="38" t="str">
        <f aca="false">IF($A194="","",SUMIFS($G$6:$G194,$C$6:$C194,$C194))</f>
        <v/>
      </c>
      <c r="I194" s="38" t="str">
        <f aca="false">IF($A194="","",IFERROR(ROUND(INDEX(Invoices!$J$6:$J$505,MATCH($C194,Invoices!$A$6:$A$505,0))-H194,2),""))</f>
        <v/>
      </c>
      <c r="J194" s="8" t="str">
        <f aca="false">IF($A194="","",IF(ISNA(MATCH($C194,Invoices!$A$6:$A$505,0)),"Check invoice no.",IF(I194&lt;0,"Overpaid","")))</f>
        <v/>
      </c>
    </row>
    <row r="195" customFormat="false" ht="15" hidden="false" customHeight="false" outlineLevel="0" collapsed="false">
      <c r="A195" s="7"/>
      <c r="B195" s="40"/>
      <c r="C195" s="7"/>
      <c r="D195" s="8" t="str">
        <f aca="false">IF($A195="","",IFERROR(INDEX(Invoices!$D$6:$D$505,MATCH($C195,Invoices!$A$6:$A$505,0)),"Invoice not found"))</f>
        <v/>
      </c>
      <c r="E195" s="7"/>
      <c r="F195" s="7"/>
      <c r="G195" s="42"/>
      <c r="H195" s="38" t="str">
        <f aca="false">IF($A195="","",SUMIFS($G$6:$G195,$C$6:$C195,$C195))</f>
        <v/>
      </c>
      <c r="I195" s="38" t="str">
        <f aca="false">IF($A195="","",IFERROR(ROUND(INDEX(Invoices!$J$6:$J$505,MATCH($C195,Invoices!$A$6:$A$505,0))-H195,2),""))</f>
        <v/>
      </c>
      <c r="J195" s="8" t="str">
        <f aca="false">IF($A195="","",IF(ISNA(MATCH($C195,Invoices!$A$6:$A$505,0)),"Check invoice no.",IF(I195&lt;0,"Overpaid","")))</f>
        <v/>
      </c>
    </row>
    <row r="196" customFormat="false" ht="15" hidden="false" customHeight="false" outlineLevel="0" collapsed="false">
      <c r="A196" s="7"/>
      <c r="B196" s="40"/>
      <c r="C196" s="7"/>
      <c r="D196" s="8" t="str">
        <f aca="false">IF($A196="","",IFERROR(INDEX(Invoices!$D$6:$D$505,MATCH($C196,Invoices!$A$6:$A$505,0)),"Invoice not found"))</f>
        <v/>
      </c>
      <c r="E196" s="7"/>
      <c r="F196" s="7"/>
      <c r="G196" s="42"/>
      <c r="H196" s="38" t="str">
        <f aca="false">IF($A196="","",SUMIFS($G$6:$G196,$C$6:$C196,$C196))</f>
        <v/>
      </c>
      <c r="I196" s="38" t="str">
        <f aca="false">IF($A196="","",IFERROR(ROUND(INDEX(Invoices!$J$6:$J$505,MATCH($C196,Invoices!$A$6:$A$505,0))-H196,2),""))</f>
        <v/>
      </c>
      <c r="J196" s="8" t="str">
        <f aca="false">IF($A196="","",IF(ISNA(MATCH($C196,Invoices!$A$6:$A$505,0)),"Check invoice no.",IF(I196&lt;0,"Overpaid","")))</f>
        <v/>
      </c>
    </row>
    <row r="197" customFormat="false" ht="15" hidden="false" customHeight="false" outlineLevel="0" collapsed="false">
      <c r="A197" s="7"/>
      <c r="B197" s="40"/>
      <c r="C197" s="7"/>
      <c r="D197" s="8" t="str">
        <f aca="false">IF($A197="","",IFERROR(INDEX(Invoices!$D$6:$D$505,MATCH($C197,Invoices!$A$6:$A$505,0)),"Invoice not found"))</f>
        <v/>
      </c>
      <c r="E197" s="7"/>
      <c r="F197" s="7"/>
      <c r="G197" s="42"/>
      <c r="H197" s="38" t="str">
        <f aca="false">IF($A197="","",SUMIFS($G$6:$G197,$C$6:$C197,$C197))</f>
        <v/>
      </c>
      <c r="I197" s="38" t="str">
        <f aca="false">IF($A197="","",IFERROR(ROUND(INDEX(Invoices!$J$6:$J$505,MATCH($C197,Invoices!$A$6:$A$505,0))-H197,2),""))</f>
        <v/>
      </c>
      <c r="J197" s="8" t="str">
        <f aca="false">IF($A197="","",IF(ISNA(MATCH($C197,Invoices!$A$6:$A$505,0)),"Check invoice no.",IF(I197&lt;0,"Overpaid","")))</f>
        <v/>
      </c>
    </row>
    <row r="198" customFormat="false" ht="15" hidden="false" customHeight="false" outlineLevel="0" collapsed="false">
      <c r="A198" s="7"/>
      <c r="B198" s="40"/>
      <c r="C198" s="7"/>
      <c r="D198" s="8" t="str">
        <f aca="false">IF($A198="","",IFERROR(INDEX(Invoices!$D$6:$D$505,MATCH($C198,Invoices!$A$6:$A$505,0)),"Invoice not found"))</f>
        <v/>
      </c>
      <c r="E198" s="7"/>
      <c r="F198" s="7"/>
      <c r="G198" s="42"/>
      <c r="H198" s="38" t="str">
        <f aca="false">IF($A198="","",SUMIFS($G$6:$G198,$C$6:$C198,$C198))</f>
        <v/>
      </c>
      <c r="I198" s="38" t="str">
        <f aca="false">IF($A198="","",IFERROR(ROUND(INDEX(Invoices!$J$6:$J$505,MATCH($C198,Invoices!$A$6:$A$505,0))-H198,2),""))</f>
        <v/>
      </c>
      <c r="J198" s="8" t="str">
        <f aca="false">IF($A198="","",IF(ISNA(MATCH($C198,Invoices!$A$6:$A$505,0)),"Check invoice no.",IF(I198&lt;0,"Overpaid","")))</f>
        <v/>
      </c>
    </row>
    <row r="199" customFormat="false" ht="15" hidden="false" customHeight="false" outlineLevel="0" collapsed="false">
      <c r="A199" s="7"/>
      <c r="B199" s="40"/>
      <c r="C199" s="7"/>
      <c r="D199" s="8" t="str">
        <f aca="false">IF($A199="","",IFERROR(INDEX(Invoices!$D$6:$D$505,MATCH($C199,Invoices!$A$6:$A$505,0)),"Invoice not found"))</f>
        <v/>
      </c>
      <c r="E199" s="7"/>
      <c r="F199" s="7"/>
      <c r="G199" s="42"/>
      <c r="H199" s="38" t="str">
        <f aca="false">IF($A199="","",SUMIFS($G$6:$G199,$C$6:$C199,$C199))</f>
        <v/>
      </c>
      <c r="I199" s="38" t="str">
        <f aca="false">IF($A199="","",IFERROR(ROUND(INDEX(Invoices!$J$6:$J$505,MATCH($C199,Invoices!$A$6:$A$505,0))-H199,2),""))</f>
        <v/>
      </c>
      <c r="J199" s="8" t="str">
        <f aca="false">IF($A199="","",IF(ISNA(MATCH($C199,Invoices!$A$6:$A$505,0)),"Check invoice no.",IF(I199&lt;0,"Overpaid","")))</f>
        <v/>
      </c>
    </row>
    <row r="200" customFormat="false" ht="15" hidden="false" customHeight="false" outlineLevel="0" collapsed="false">
      <c r="A200" s="7"/>
      <c r="B200" s="40"/>
      <c r="C200" s="7"/>
      <c r="D200" s="8" t="str">
        <f aca="false">IF($A200="","",IFERROR(INDEX(Invoices!$D$6:$D$505,MATCH($C200,Invoices!$A$6:$A$505,0)),"Invoice not found"))</f>
        <v/>
      </c>
      <c r="E200" s="7"/>
      <c r="F200" s="7"/>
      <c r="G200" s="42"/>
      <c r="H200" s="38" t="str">
        <f aca="false">IF($A200="","",SUMIFS($G$6:$G200,$C$6:$C200,$C200))</f>
        <v/>
      </c>
      <c r="I200" s="38" t="str">
        <f aca="false">IF($A200="","",IFERROR(ROUND(INDEX(Invoices!$J$6:$J$505,MATCH($C200,Invoices!$A$6:$A$505,0))-H200,2),""))</f>
        <v/>
      </c>
      <c r="J200" s="8" t="str">
        <f aca="false">IF($A200="","",IF(ISNA(MATCH($C200,Invoices!$A$6:$A$505,0)),"Check invoice no.",IF(I200&lt;0,"Overpaid","")))</f>
        <v/>
      </c>
    </row>
    <row r="201" customFormat="false" ht="15" hidden="false" customHeight="false" outlineLevel="0" collapsed="false">
      <c r="A201" s="7"/>
      <c r="B201" s="40"/>
      <c r="C201" s="7"/>
      <c r="D201" s="8" t="str">
        <f aca="false">IF($A201="","",IFERROR(INDEX(Invoices!$D$6:$D$505,MATCH($C201,Invoices!$A$6:$A$505,0)),"Invoice not found"))</f>
        <v/>
      </c>
      <c r="E201" s="7"/>
      <c r="F201" s="7"/>
      <c r="G201" s="42"/>
      <c r="H201" s="38" t="str">
        <f aca="false">IF($A201="","",SUMIFS($G$6:$G201,$C$6:$C201,$C201))</f>
        <v/>
      </c>
      <c r="I201" s="38" t="str">
        <f aca="false">IF($A201="","",IFERROR(ROUND(INDEX(Invoices!$J$6:$J$505,MATCH($C201,Invoices!$A$6:$A$505,0))-H201,2),""))</f>
        <v/>
      </c>
      <c r="J201" s="8" t="str">
        <f aca="false">IF($A201="","",IF(ISNA(MATCH($C201,Invoices!$A$6:$A$505,0)),"Check invoice no.",IF(I201&lt;0,"Overpaid","")))</f>
        <v/>
      </c>
    </row>
    <row r="202" customFormat="false" ht="15" hidden="false" customHeight="false" outlineLevel="0" collapsed="false">
      <c r="A202" s="7"/>
      <c r="B202" s="40"/>
      <c r="C202" s="7"/>
      <c r="D202" s="8" t="str">
        <f aca="false">IF($A202="","",IFERROR(INDEX(Invoices!$D$6:$D$505,MATCH($C202,Invoices!$A$6:$A$505,0)),"Invoice not found"))</f>
        <v/>
      </c>
      <c r="E202" s="7"/>
      <c r="F202" s="7"/>
      <c r="G202" s="42"/>
      <c r="H202" s="38" t="str">
        <f aca="false">IF($A202="","",SUMIFS($G$6:$G202,$C$6:$C202,$C202))</f>
        <v/>
      </c>
      <c r="I202" s="38" t="str">
        <f aca="false">IF($A202="","",IFERROR(ROUND(INDEX(Invoices!$J$6:$J$505,MATCH($C202,Invoices!$A$6:$A$505,0))-H202,2),""))</f>
        <v/>
      </c>
      <c r="J202" s="8" t="str">
        <f aca="false">IF($A202="","",IF(ISNA(MATCH($C202,Invoices!$A$6:$A$505,0)),"Check invoice no.",IF(I202&lt;0,"Overpaid","")))</f>
        <v/>
      </c>
    </row>
    <row r="203" customFormat="false" ht="15" hidden="false" customHeight="false" outlineLevel="0" collapsed="false">
      <c r="A203" s="7"/>
      <c r="B203" s="40"/>
      <c r="C203" s="7"/>
      <c r="D203" s="8" t="str">
        <f aca="false">IF($A203="","",IFERROR(INDEX(Invoices!$D$6:$D$505,MATCH($C203,Invoices!$A$6:$A$505,0)),"Invoice not found"))</f>
        <v/>
      </c>
      <c r="E203" s="7"/>
      <c r="F203" s="7"/>
      <c r="G203" s="42"/>
      <c r="H203" s="38" t="str">
        <f aca="false">IF($A203="","",SUMIFS($G$6:$G203,$C$6:$C203,$C203))</f>
        <v/>
      </c>
      <c r="I203" s="38" t="str">
        <f aca="false">IF($A203="","",IFERROR(ROUND(INDEX(Invoices!$J$6:$J$505,MATCH($C203,Invoices!$A$6:$A$505,0))-H203,2),""))</f>
        <v/>
      </c>
      <c r="J203" s="8" t="str">
        <f aca="false">IF($A203="","",IF(ISNA(MATCH($C203,Invoices!$A$6:$A$505,0)),"Check invoice no.",IF(I203&lt;0,"Overpaid","")))</f>
        <v/>
      </c>
    </row>
    <row r="204" customFormat="false" ht="15" hidden="false" customHeight="false" outlineLevel="0" collapsed="false">
      <c r="A204" s="7"/>
      <c r="B204" s="40"/>
      <c r="C204" s="7"/>
      <c r="D204" s="8" t="str">
        <f aca="false">IF($A204="","",IFERROR(INDEX(Invoices!$D$6:$D$505,MATCH($C204,Invoices!$A$6:$A$505,0)),"Invoice not found"))</f>
        <v/>
      </c>
      <c r="E204" s="7"/>
      <c r="F204" s="7"/>
      <c r="G204" s="42"/>
      <c r="H204" s="38" t="str">
        <f aca="false">IF($A204="","",SUMIFS($G$6:$G204,$C$6:$C204,$C204))</f>
        <v/>
      </c>
      <c r="I204" s="38" t="str">
        <f aca="false">IF($A204="","",IFERROR(ROUND(INDEX(Invoices!$J$6:$J$505,MATCH($C204,Invoices!$A$6:$A$505,0))-H204,2),""))</f>
        <v/>
      </c>
      <c r="J204" s="8" t="str">
        <f aca="false">IF($A204="","",IF(ISNA(MATCH($C204,Invoices!$A$6:$A$505,0)),"Check invoice no.",IF(I204&lt;0,"Overpaid","")))</f>
        <v/>
      </c>
    </row>
    <row r="205" customFormat="false" ht="15" hidden="false" customHeight="false" outlineLevel="0" collapsed="false">
      <c r="A205" s="7"/>
      <c r="B205" s="40"/>
      <c r="C205" s="7"/>
      <c r="D205" s="8" t="str">
        <f aca="false">IF($A205="","",IFERROR(INDEX(Invoices!$D$6:$D$505,MATCH($C205,Invoices!$A$6:$A$505,0)),"Invoice not found"))</f>
        <v/>
      </c>
      <c r="E205" s="7"/>
      <c r="F205" s="7"/>
      <c r="G205" s="42"/>
      <c r="H205" s="38" t="str">
        <f aca="false">IF($A205="","",SUMIFS($G$6:$G205,$C$6:$C205,$C205))</f>
        <v/>
      </c>
      <c r="I205" s="38" t="str">
        <f aca="false">IF($A205="","",IFERROR(ROUND(INDEX(Invoices!$J$6:$J$505,MATCH($C205,Invoices!$A$6:$A$505,0))-H205,2),""))</f>
        <v/>
      </c>
      <c r="J205" s="8" t="str">
        <f aca="false">IF($A205="","",IF(ISNA(MATCH($C205,Invoices!$A$6:$A$505,0)),"Check invoice no.",IF(I205&lt;0,"Overpaid","")))</f>
        <v/>
      </c>
    </row>
    <row r="206" customFormat="false" ht="15" hidden="false" customHeight="false" outlineLevel="0" collapsed="false">
      <c r="A206" s="7"/>
      <c r="B206" s="40"/>
      <c r="C206" s="7"/>
      <c r="D206" s="8" t="str">
        <f aca="false">IF($A206="","",IFERROR(INDEX(Invoices!$D$6:$D$505,MATCH($C206,Invoices!$A$6:$A$505,0)),"Invoice not found"))</f>
        <v/>
      </c>
      <c r="E206" s="7"/>
      <c r="F206" s="7"/>
      <c r="G206" s="42"/>
      <c r="H206" s="38" t="str">
        <f aca="false">IF($A206="","",SUMIFS($G$6:$G206,$C$6:$C206,$C206))</f>
        <v/>
      </c>
      <c r="I206" s="38" t="str">
        <f aca="false">IF($A206="","",IFERROR(ROUND(INDEX(Invoices!$J$6:$J$505,MATCH($C206,Invoices!$A$6:$A$505,0))-H206,2),""))</f>
        <v/>
      </c>
      <c r="J206" s="8" t="str">
        <f aca="false">IF($A206="","",IF(ISNA(MATCH($C206,Invoices!$A$6:$A$505,0)),"Check invoice no.",IF(I206&lt;0,"Overpaid","")))</f>
        <v/>
      </c>
    </row>
    <row r="207" customFormat="false" ht="15" hidden="false" customHeight="false" outlineLevel="0" collapsed="false">
      <c r="A207" s="7"/>
      <c r="B207" s="40"/>
      <c r="C207" s="7"/>
      <c r="D207" s="8" t="str">
        <f aca="false">IF($A207="","",IFERROR(INDEX(Invoices!$D$6:$D$505,MATCH($C207,Invoices!$A$6:$A$505,0)),"Invoice not found"))</f>
        <v/>
      </c>
      <c r="E207" s="7"/>
      <c r="F207" s="7"/>
      <c r="G207" s="42"/>
      <c r="H207" s="38" t="str">
        <f aca="false">IF($A207="","",SUMIFS($G$6:$G207,$C$6:$C207,$C207))</f>
        <v/>
      </c>
      <c r="I207" s="38" t="str">
        <f aca="false">IF($A207="","",IFERROR(ROUND(INDEX(Invoices!$J$6:$J$505,MATCH($C207,Invoices!$A$6:$A$505,0))-H207,2),""))</f>
        <v/>
      </c>
      <c r="J207" s="8" t="str">
        <f aca="false">IF($A207="","",IF(ISNA(MATCH($C207,Invoices!$A$6:$A$505,0)),"Check invoice no.",IF(I207&lt;0,"Overpaid","")))</f>
        <v/>
      </c>
    </row>
    <row r="208" customFormat="false" ht="15" hidden="false" customHeight="false" outlineLevel="0" collapsed="false">
      <c r="A208" s="7"/>
      <c r="B208" s="40"/>
      <c r="C208" s="7"/>
      <c r="D208" s="8" t="str">
        <f aca="false">IF($A208="","",IFERROR(INDEX(Invoices!$D$6:$D$505,MATCH($C208,Invoices!$A$6:$A$505,0)),"Invoice not found"))</f>
        <v/>
      </c>
      <c r="E208" s="7"/>
      <c r="F208" s="7"/>
      <c r="G208" s="42"/>
      <c r="H208" s="38" t="str">
        <f aca="false">IF($A208="","",SUMIFS($G$6:$G208,$C$6:$C208,$C208))</f>
        <v/>
      </c>
      <c r="I208" s="38" t="str">
        <f aca="false">IF($A208="","",IFERROR(ROUND(INDEX(Invoices!$J$6:$J$505,MATCH($C208,Invoices!$A$6:$A$505,0))-H208,2),""))</f>
        <v/>
      </c>
      <c r="J208" s="8" t="str">
        <f aca="false">IF($A208="","",IF(ISNA(MATCH($C208,Invoices!$A$6:$A$505,0)),"Check invoice no.",IF(I208&lt;0,"Overpaid","")))</f>
        <v/>
      </c>
    </row>
    <row r="209" customFormat="false" ht="15" hidden="false" customHeight="false" outlineLevel="0" collapsed="false">
      <c r="A209" s="7"/>
      <c r="B209" s="40"/>
      <c r="C209" s="7"/>
      <c r="D209" s="8" t="str">
        <f aca="false">IF($A209="","",IFERROR(INDEX(Invoices!$D$6:$D$505,MATCH($C209,Invoices!$A$6:$A$505,0)),"Invoice not found"))</f>
        <v/>
      </c>
      <c r="E209" s="7"/>
      <c r="F209" s="7"/>
      <c r="G209" s="42"/>
      <c r="H209" s="38" t="str">
        <f aca="false">IF($A209="","",SUMIFS($G$6:$G209,$C$6:$C209,$C209))</f>
        <v/>
      </c>
      <c r="I209" s="38" t="str">
        <f aca="false">IF($A209="","",IFERROR(ROUND(INDEX(Invoices!$J$6:$J$505,MATCH($C209,Invoices!$A$6:$A$505,0))-H209,2),""))</f>
        <v/>
      </c>
      <c r="J209" s="8" t="str">
        <f aca="false">IF($A209="","",IF(ISNA(MATCH($C209,Invoices!$A$6:$A$505,0)),"Check invoice no.",IF(I209&lt;0,"Overpaid","")))</f>
        <v/>
      </c>
    </row>
    <row r="210" customFormat="false" ht="15" hidden="false" customHeight="false" outlineLevel="0" collapsed="false">
      <c r="A210" s="7"/>
      <c r="B210" s="40"/>
      <c r="C210" s="7"/>
      <c r="D210" s="8" t="str">
        <f aca="false">IF($A210="","",IFERROR(INDEX(Invoices!$D$6:$D$505,MATCH($C210,Invoices!$A$6:$A$505,0)),"Invoice not found"))</f>
        <v/>
      </c>
      <c r="E210" s="7"/>
      <c r="F210" s="7"/>
      <c r="G210" s="42"/>
      <c r="H210" s="38" t="str">
        <f aca="false">IF($A210="","",SUMIFS($G$6:$G210,$C$6:$C210,$C210))</f>
        <v/>
      </c>
      <c r="I210" s="38" t="str">
        <f aca="false">IF($A210="","",IFERROR(ROUND(INDEX(Invoices!$J$6:$J$505,MATCH($C210,Invoices!$A$6:$A$505,0))-H210,2),""))</f>
        <v/>
      </c>
      <c r="J210" s="8" t="str">
        <f aca="false">IF($A210="","",IF(ISNA(MATCH($C210,Invoices!$A$6:$A$505,0)),"Check invoice no.",IF(I210&lt;0,"Overpaid","")))</f>
        <v/>
      </c>
    </row>
    <row r="211" customFormat="false" ht="15" hidden="false" customHeight="false" outlineLevel="0" collapsed="false">
      <c r="A211" s="7"/>
      <c r="B211" s="40"/>
      <c r="C211" s="7"/>
      <c r="D211" s="8" t="str">
        <f aca="false">IF($A211="","",IFERROR(INDEX(Invoices!$D$6:$D$505,MATCH($C211,Invoices!$A$6:$A$505,0)),"Invoice not found"))</f>
        <v/>
      </c>
      <c r="E211" s="7"/>
      <c r="F211" s="7"/>
      <c r="G211" s="42"/>
      <c r="H211" s="38" t="str">
        <f aca="false">IF($A211="","",SUMIFS($G$6:$G211,$C$6:$C211,$C211))</f>
        <v/>
      </c>
      <c r="I211" s="38" t="str">
        <f aca="false">IF($A211="","",IFERROR(ROUND(INDEX(Invoices!$J$6:$J$505,MATCH($C211,Invoices!$A$6:$A$505,0))-H211,2),""))</f>
        <v/>
      </c>
      <c r="J211" s="8" t="str">
        <f aca="false">IF($A211="","",IF(ISNA(MATCH($C211,Invoices!$A$6:$A$505,0)),"Check invoice no.",IF(I211&lt;0,"Overpaid","")))</f>
        <v/>
      </c>
    </row>
    <row r="212" customFormat="false" ht="15" hidden="false" customHeight="false" outlineLevel="0" collapsed="false">
      <c r="A212" s="7"/>
      <c r="B212" s="40"/>
      <c r="C212" s="7"/>
      <c r="D212" s="8" t="str">
        <f aca="false">IF($A212="","",IFERROR(INDEX(Invoices!$D$6:$D$505,MATCH($C212,Invoices!$A$6:$A$505,0)),"Invoice not found"))</f>
        <v/>
      </c>
      <c r="E212" s="7"/>
      <c r="F212" s="7"/>
      <c r="G212" s="42"/>
      <c r="H212" s="38" t="str">
        <f aca="false">IF($A212="","",SUMIFS($G$6:$G212,$C$6:$C212,$C212))</f>
        <v/>
      </c>
      <c r="I212" s="38" t="str">
        <f aca="false">IF($A212="","",IFERROR(ROUND(INDEX(Invoices!$J$6:$J$505,MATCH($C212,Invoices!$A$6:$A$505,0))-H212,2),""))</f>
        <v/>
      </c>
      <c r="J212" s="8" t="str">
        <f aca="false">IF($A212="","",IF(ISNA(MATCH($C212,Invoices!$A$6:$A$505,0)),"Check invoice no.",IF(I212&lt;0,"Overpaid","")))</f>
        <v/>
      </c>
    </row>
    <row r="213" customFormat="false" ht="15" hidden="false" customHeight="false" outlineLevel="0" collapsed="false">
      <c r="A213" s="7"/>
      <c r="B213" s="40"/>
      <c r="C213" s="7"/>
      <c r="D213" s="8" t="str">
        <f aca="false">IF($A213="","",IFERROR(INDEX(Invoices!$D$6:$D$505,MATCH($C213,Invoices!$A$6:$A$505,0)),"Invoice not found"))</f>
        <v/>
      </c>
      <c r="E213" s="7"/>
      <c r="F213" s="7"/>
      <c r="G213" s="42"/>
      <c r="H213" s="38" t="str">
        <f aca="false">IF($A213="","",SUMIFS($G$6:$G213,$C$6:$C213,$C213))</f>
        <v/>
      </c>
      <c r="I213" s="38" t="str">
        <f aca="false">IF($A213="","",IFERROR(ROUND(INDEX(Invoices!$J$6:$J$505,MATCH($C213,Invoices!$A$6:$A$505,0))-H213,2),""))</f>
        <v/>
      </c>
      <c r="J213" s="8" t="str">
        <f aca="false">IF($A213="","",IF(ISNA(MATCH($C213,Invoices!$A$6:$A$505,0)),"Check invoice no.",IF(I213&lt;0,"Overpaid","")))</f>
        <v/>
      </c>
    </row>
    <row r="214" customFormat="false" ht="15" hidden="false" customHeight="false" outlineLevel="0" collapsed="false">
      <c r="A214" s="7"/>
      <c r="B214" s="40"/>
      <c r="C214" s="7"/>
      <c r="D214" s="8" t="str">
        <f aca="false">IF($A214="","",IFERROR(INDEX(Invoices!$D$6:$D$505,MATCH($C214,Invoices!$A$6:$A$505,0)),"Invoice not found"))</f>
        <v/>
      </c>
      <c r="E214" s="7"/>
      <c r="F214" s="7"/>
      <c r="G214" s="42"/>
      <c r="H214" s="38" t="str">
        <f aca="false">IF($A214="","",SUMIFS($G$6:$G214,$C$6:$C214,$C214))</f>
        <v/>
      </c>
      <c r="I214" s="38" t="str">
        <f aca="false">IF($A214="","",IFERROR(ROUND(INDEX(Invoices!$J$6:$J$505,MATCH($C214,Invoices!$A$6:$A$505,0))-H214,2),""))</f>
        <v/>
      </c>
      <c r="J214" s="8" t="str">
        <f aca="false">IF($A214="","",IF(ISNA(MATCH($C214,Invoices!$A$6:$A$505,0)),"Check invoice no.",IF(I214&lt;0,"Overpaid","")))</f>
        <v/>
      </c>
    </row>
    <row r="215" customFormat="false" ht="15" hidden="false" customHeight="false" outlineLevel="0" collapsed="false">
      <c r="A215" s="7"/>
      <c r="B215" s="40"/>
      <c r="C215" s="7"/>
      <c r="D215" s="8" t="str">
        <f aca="false">IF($A215="","",IFERROR(INDEX(Invoices!$D$6:$D$505,MATCH($C215,Invoices!$A$6:$A$505,0)),"Invoice not found"))</f>
        <v/>
      </c>
      <c r="E215" s="7"/>
      <c r="F215" s="7"/>
      <c r="G215" s="42"/>
      <c r="H215" s="38" t="str">
        <f aca="false">IF($A215="","",SUMIFS($G$6:$G215,$C$6:$C215,$C215))</f>
        <v/>
      </c>
      <c r="I215" s="38" t="str">
        <f aca="false">IF($A215="","",IFERROR(ROUND(INDEX(Invoices!$J$6:$J$505,MATCH($C215,Invoices!$A$6:$A$505,0))-H215,2),""))</f>
        <v/>
      </c>
      <c r="J215" s="8" t="str">
        <f aca="false">IF($A215="","",IF(ISNA(MATCH($C215,Invoices!$A$6:$A$505,0)),"Check invoice no.",IF(I215&lt;0,"Overpaid","")))</f>
        <v/>
      </c>
    </row>
    <row r="216" customFormat="false" ht="15" hidden="false" customHeight="false" outlineLevel="0" collapsed="false">
      <c r="A216" s="7"/>
      <c r="B216" s="40"/>
      <c r="C216" s="7"/>
      <c r="D216" s="8" t="str">
        <f aca="false">IF($A216="","",IFERROR(INDEX(Invoices!$D$6:$D$505,MATCH($C216,Invoices!$A$6:$A$505,0)),"Invoice not found"))</f>
        <v/>
      </c>
      <c r="E216" s="7"/>
      <c r="F216" s="7"/>
      <c r="G216" s="42"/>
      <c r="H216" s="38" t="str">
        <f aca="false">IF($A216="","",SUMIFS($G$6:$G216,$C$6:$C216,$C216))</f>
        <v/>
      </c>
      <c r="I216" s="38" t="str">
        <f aca="false">IF($A216="","",IFERROR(ROUND(INDEX(Invoices!$J$6:$J$505,MATCH($C216,Invoices!$A$6:$A$505,0))-H216,2),""))</f>
        <v/>
      </c>
      <c r="J216" s="8" t="str">
        <f aca="false">IF($A216="","",IF(ISNA(MATCH($C216,Invoices!$A$6:$A$505,0)),"Check invoice no.",IF(I216&lt;0,"Overpaid","")))</f>
        <v/>
      </c>
    </row>
    <row r="217" customFormat="false" ht="15" hidden="false" customHeight="false" outlineLevel="0" collapsed="false">
      <c r="A217" s="7"/>
      <c r="B217" s="40"/>
      <c r="C217" s="7"/>
      <c r="D217" s="8" t="str">
        <f aca="false">IF($A217="","",IFERROR(INDEX(Invoices!$D$6:$D$505,MATCH($C217,Invoices!$A$6:$A$505,0)),"Invoice not found"))</f>
        <v/>
      </c>
      <c r="E217" s="7"/>
      <c r="F217" s="7"/>
      <c r="G217" s="42"/>
      <c r="H217" s="38" t="str">
        <f aca="false">IF($A217="","",SUMIFS($G$6:$G217,$C$6:$C217,$C217))</f>
        <v/>
      </c>
      <c r="I217" s="38" t="str">
        <f aca="false">IF($A217="","",IFERROR(ROUND(INDEX(Invoices!$J$6:$J$505,MATCH($C217,Invoices!$A$6:$A$505,0))-H217,2),""))</f>
        <v/>
      </c>
      <c r="J217" s="8" t="str">
        <f aca="false">IF($A217="","",IF(ISNA(MATCH($C217,Invoices!$A$6:$A$505,0)),"Check invoice no.",IF(I217&lt;0,"Overpaid","")))</f>
        <v/>
      </c>
    </row>
    <row r="218" customFormat="false" ht="15" hidden="false" customHeight="false" outlineLevel="0" collapsed="false">
      <c r="A218" s="7"/>
      <c r="B218" s="40"/>
      <c r="C218" s="7"/>
      <c r="D218" s="8" t="str">
        <f aca="false">IF($A218="","",IFERROR(INDEX(Invoices!$D$6:$D$505,MATCH($C218,Invoices!$A$6:$A$505,0)),"Invoice not found"))</f>
        <v/>
      </c>
      <c r="E218" s="7"/>
      <c r="F218" s="7"/>
      <c r="G218" s="42"/>
      <c r="H218" s="38" t="str">
        <f aca="false">IF($A218="","",SUMIFS($G$6:$G218,$C$6:$C218,$C218))</f>
        <v/>
      </c>
      <c r="I218" s="38" t="str">
        <f aca="false">IF($A218="","",IFERROR(ROUND(INDEX(Invoices!$J$6:$J$505,MATCH($C218,Invoices!$A$6:$A$505,0))-H218,2),""))</f>
        <v/>
      </c>
      <c r="J218" s="8" t="str">
        <f aca="false">IF($A218="","",IF(ISNA(MATCH($C218,Invoices!$A$6:$A$505,0)),"Check invoice no.",IF(I218&lt;0,"Overpaid","")))</f>
        <v/>
      </c>
    </row>
    <row r="219" customFormat="false" ht="15" hidden="false" customHeight="false" outlineLevel="0" collapsed="false">
      <c r="A219" s="7"/>
      <c r="B219" s="40"/>
      <c r="C219" s="7"/>
      <c r="D219" s="8" t="str">
        <f aca="false">IF($A219="","",IFERROR(INDEX(Invoices!$D$6:$D$505,MATCH($C219,Invoices!$A$6:$A$505,0)),"Invoice not found"))</f>
        <v/>
      </c>
      <c r="E219" s="7"/>
      <c r="F219" s="7"/>
      <c r="G219" s="42"/>
      <c r="H219" s="38" t="str">
        <f aca="false">IF($A219="","",SUMIFS($G$6:$G219,$C$6:$C219,$C219))</f>
        <v/>
      </c>
      <c r="I219" s="38" t="str">
        <f aca="false">IF($A219="","",IFERROR(ROUND(INDEX(Invoices!$J$6:$J$505,MATCH($C219,Invoices!$A$6:$A$505,0))-H219,2),""))</f>
        <v/>
      </c>
      <c r="J219" s="8" t="str">
        <f aca="false">IF($A219="","",IF(ISNA(MATCH($C219,Invoices!$A$6:$A$505,0)),"Check invoice no.",IF(I219&lt;0,"Overpaid","")))</f>
        <v/>
      </c>
    </row>
    <row r="220" customFormat="false" ht="15" hidden="false" customHeight="false" outlineLevel="0" collapsed="false">
      <c r="A220" s="7"/>
      <c r="B220" s="40"/>
      <c r="C220" s="7"/>
      <c r="D220" s="8" t="str">
        <f aca="false">IF($A220="","",IFERROR(INDEX(Invoices!$D$6:$D$505,MATCH($C220,Invoices!$A$6:$A$505,0)),"Invoice not found"))</f>
        <v/>
      </c>
      <c r="E220" s="7"/>
      <c r="F220" s="7"/>
      <c r="G220" s="42"/>
      <c r="H220" s="38" t="str">
        <f aca="false">IF($A220="","",SUMIFS($G$6:$G220,$C$6:$C220,$C220))</f>
        <v/>
      </c>
      <c r="I220" s="38" t="str">
        <f aca="false">IF($A220="","",IFERROR(ROUND(INDEX(Invoices!$J$6:$J$505,MATCH($C220,Invoices!$A$6:$A$505,0))-H220,2),""))</f>
        <v/>
      </c>
      <c r="J220" s="8" t="str">
        <f aca="false">IF($A220="","",IF(ISNA(MATCH($C220,Invoices!$A$6:$A$505,0)),"Check invoice no.",IF(I220&lt;0,"Overpaid","")))</f>
        <v/>
      </c>
    </row>
    <row r="221" customFormat="false" ht="15" hidden="false" customHeight="false" outlineLevel="0" collapsed="false">
      <c r="A221" s="7"/>
      <c r="B221" s="40"/>
      <c r="C221" s="7"/>
      <c r="D221" s="8" t="str">
        <f aca="false">IF($A221="","",IFERROR(INDEX(Invoices!$D$6:$D$505,MATCH($C221,Invoices!$A$6:$A$505,0)),"Invoice not found"))</f>
        <v/>
      </c>
      <c r="E221" s="7"/>
      <c r="F221" s="7"/>
      <c r="G221" s="42"/>
      <c r="H221" s="38" t="str">
        <f aca="false">IF($A221="","",SUMIFS($G$6:$G221,$C$6:$C221,$C221))</f>
        <v/>
      </c>
      <c r="I221" s="38" t="str">
        <f aca="false">IF($A221="","",IFERROR(ROUND(INDEX(Invoices!$J$6:$J$505,MATCH($C221,Invoices!$A$6:$A$505,0))-H221,2),""))</f>
        <v/>
      </c>
      <c r="J221" s="8" t="str">
        <f aca="false">IF($A221="","",IF(ISNA(MATCH($C221,Invoices!$A$6:$A$505,0)),"Check invoice no.",IF(I221&lt;0,"Overpaid","")))</f>
        <v/>
      </c>
    </row>
    <row r="222" customFormat="false" ht="15" hidden="false" customHeight="false" outlineLevel="0" collapsed="false">
      <c r="A222" s="7"/>
      <c r="B222" s="40"/>
      <c r="C222" s="7"/>
      <c r="D222" s="8" t="str">
        <f aca="false">IF($A222="","",IFERROR(INDEX(Invoices!$D$6:$D$505,MATCH($C222,Invoices!$A$6:$A$505,0)),"Invoice not found"))</f>
        <v/>
      </c>
      <c r="E222" s="7"/>
      <c r="F222" s="7"/>
      <c r="G222" s="42"/>
      <c r="H222" s="38" t="str">
        <f aca="false">IF($A222="","",SUMIFS($G$6:$G222,$C$6:$C222,$C222))</f>
        <v/>
      </c>
      <c r="I222" s="38" t="str">
        <f aca="false">IF($A222="","",IFERROR(ROUND(INDEX(Invoices!$J$6:$J$505,MATCH($C222,Invoices!$A$6:$A$505,0))-H222,2),""))</f>
        <v/>
      </c>
      <c r="J222" s="8" t="str">
        <f aca="false">IF($A222="","",IF(ISNA(MATCH($C222,Invoices!$A$6:$A$505,0)),"Check invoice no.",IF(I222&lt;0,"Overpaid","")))</f>
        <v/>
      </c>
    </row>
    <row r="223" customFormat="false" ht="15" hidden="false" customHeight="false" outlineLevel="0" collapsed="false">
      <c r="A223" s="7"/>
      <c r="B223" s="40"/>
      <c r="C223" s="7"/>
      <c r="D223" s="8" t="str">
        <f aca="false">IF($A223="","",IFERROR(INDEX(Invoices!$D$6:$D$505,MATCH($C223,Invoices!$A$6:$A$505,0)),"Invoice not found"))</f>
        <v/>
      </c>
      <c r="E223" s="7"/>
      <c r="F223" s="7"/>
      <c r="G223" s="42"/>
      <c r="H223" s="38" t="str">
        <f aca="false">IF($A223="","",SUMIFS($G$6:$G223,$C$6:$C223,$C223))</f>
        <v/>
      </c>
      <c r="I223" s="38" t="str">
        <f aca="false">IF($A223="","",IFERROR(ROUND(INDEX(Invoices!$J$6:$J$505,MATCH($C223,Invoices!$A$6:$A$505,0))-H223,2),""))</f>
        <v/>
      </c>
      <c r="J223" s="8" t="str">
        <f aca="false">IF($A223="","",IF(ISNA(MATCH($C223,Invoices!$A$6:$A$505,0)),"Check invoice no.",IF(I223&lt;0,"Overpaid","")))</f>
        <v/>
      </c>
    </row>
    <row r="224" customFormat="false" ht="15" hidden="false" customHeight="false" outlineLevel="0" collapsed="false">
      <c r="A224" s="7"/>
      <c r="B224" s="40"/>
      <c r="C224" s="7"/>
      <c r="D224" s="8" t="str">
        <f aca="false">IF($A224="","",IFERROR(INDEX(Invoices!$D$6:$D$505,MATCH($C224,Invoices!$A$6:$A$505,0)),"Invoice not found"))</f>
        <v/>
      </c>
      <c r="E224" s="7"/>
      <c r="F224" s="7"/>
      <c r="G224" s="42"/>
      <c r="H224" s="38" t="str">
        <f aca="false">IF($A224="","",SUMIFS($G$6:$G224,$C$6:$C224,$C224))</f>
        <v/>
      </c>
      <c r="I224" s="38" t="str">
        <f aca="false">IF($A224="","",IFERROR(ROUND(INDEX(Invoices!$J$6:$J$505,MATCH($C224,Invoices!$A$6:$A$505,0))-H224,2),""))</f>
        <v/>
      </c>
      <c r="J224" s="8" t="str">
        <f aca="false">IF($A224="","",IF(ISNA(MATCH($C224,Invoices!$A$6:$A$505,0)),"Check invoice no.",IF(I224&lt;0,"Overpaid","")))</f>
        <v/>
      </c>
    </row>
    <row r="225" customFormat="false" ht="15" hidden="false" customHeight="false" outlineLevel="0" collapsed="false">
      <c r="A225" s="7"/>
      <c r="B225" s="40"/>
      <c r="C225" s="7"/>
      <c r="D225" s="8" t="str">
        <f aca="false">IF($A225="","",IFERROR(INDEX(Invoices!$D$6:$D$505,MATCH($C225,Invoices!$A$6:$A$505,0)),"Invoice not found"))</f>
        <v/>
      </c>
      <c r="E225" s="7"/>
      <c r="F225" s="7"/>
      <c r="G225" s="42"/>
      <c r="H225" s="38" t="str">
        <f aca="false">IF($A225="","",SUMIFS($G$6:$G225,$C$6:$C225,$C225))</f>
        <v/>
      </c>
      <c r="I225" s="38" t="str">
        <f aca="false">IF($A225="","",IFERROR(ROUND(INDEX(Invoices!$J$6:$J$505,MATCH($C225,Invoices!$A$6:$A$505,0))-H225,2),""))</f>
        <v/>
      </c>
      <c r="J225" s="8" t="str">
        <f aca="false">IF($A225="","",IF(ISNA(MATCH($C225,Invoices!$A$6:$A$505,0)),"Check invoice no.",IF(I225&lt;0,"Overpaid","")))</f>
        <v/>
      </c>
    </row>
    <row r="226" customFormat="false" ht="15" hidden="false" customHeight="false" outlineLevel="0" collapsed="false">
      <c r="A226" s="7"/>
      <c r="B226" s="40"/>
      <c r="C226" s="7"/>
      <c r="D226" s="8" t="str">
        <f aca="false">IF($A226="","",IFERROR(INDEX(Invoices!$D$6:$D$505,MATCH($C226,Invoices!$A$6:$A$505,0)),"Invoice not found"))</f>
        <v/>
      </c>
      <c r="E226" s="7"/>
      <c r="F226" s="7"/>
      <c r="G226" s="42"/>
      <c r="H226" s="38" t="str">
        <f aca="false">IF($A226="","",SUMIFS($G$6:$G226,$C$6:$C226,$C226))</f>
        <v/>
      </c>
      <c r="I226" s="38" t="str">
        <f aca="false">IF($A226="","",IFERROR(ROUND(INDEX(Invoices!$J$6:$J$505,MATCH($C226,Invoices!$A$6:$A$505,0))-H226,2),""))</f>
        <v/>
      </c>
      <c r="J226" s="8" t="str">
        <f aca="false">IF($A226="","",IF(ISNA(MATCH($C226,Invoices!$A$6:$A$505,0)),"Check invoice no.",IF(I226&lt;0,"Overpaid","")))</f>
        <v/>
      </c>
    </row>
    <row r="227" customFormat="false" ht="15" hidden="false" customHeight="false" outlineLevel="0" collapsed="false">
      <c r="A227" s="7"/>
      <c r="B227" s="40"/>
      <c r="C227" s="7"/>
      <c r="D227" s="8" t="str">
        <f aca="false">IF($A227="","",IFERROR(INDEX(Invoices!$D$6:$D$505,MATCH($C227,Invoices!$A$6:$A$505,0)),"Invoice not found"))</f>
        <v/>
      </c>
      <c r="E227" s="7"/>
      <c r="F227" s="7"/>
      <c r="G227" s="42"/>
      <c r="H227" s="38" t="str">
        <f aca="false">IF($A227="","",SUMIFS($G$6:$G227,$C$6:$C227,$C227))</f>
        <v/>
      </c>
      <c r="I227" s="38" t="str">
        <f aca="false">IF($A227="","",IFERROR(ROUND(INDEX(Invoices!$J$6:$J$505,MATCH($C227,Invoices!$A$6:$A$505,0))-H227,2),""))</f>
        <v/>
      </c>
      <c r="J227" s="8" t="str">
        <f aca="false">IF($A227="","",IF(ISNA(MATCH($C227,Invoices!$A$6:$A$505,0)),"Check invoice no.",IF(I227&lt;0,"Overpaid","")))</f>
        <v/>
      </c>
    </row>
    <row r="228" customFormat="false" ht="15" hidden="false" customHeight="false" outlineLevel="0" collapsed="false">
      <c r="A228" s="7"/>
      <c r="B228" s="40"/>
      <c r="C228" s="7"/>
      <c r="D228" s="8" t="str">
        <f aca="false">IF($A228="","",IFERROR(INDEX(Invoices!$D$6:$D$505,MATCH($C228,Invoices!$A$6:$A$505,0)),"Invoice not found"))</f>
        <v/>
      </c>
      <c r="E228" s="7"/>
      <c r="F228" s="7"/>
      <c r="G228" s="42"/>
      <c r="H228" s="38" t="str">
        <f aca="false">IF($A228="","",SUMIFS($G$6:$G228,$C$6:$C228,$C228))</f>
        <v/>
      </c>
      <c r="I228" s="38" t="str">
        <f aca="false">IF($A228="","",IFERROR(ROUND(INDEX(Invoices!$J$6:$J$505,MATCH($C228,Invoices!$A$6:$A$505,0))-H228,2),""))</f>
        <v/>
      </c>
      <c r="J228" s="8" t="str">
        <f aca="false">IF($A228="","",IF(ISNA(MATCH($C228,Invoices!$A$6:$A$505,0)),"Check invoice no.",IF(I228&lt;0,"Overpaid","")))</f>
        <v/>
      </c>
    </row>
    <row r="229" customFormat="false" ht="15" hidden="false" customHeight="false" outlineLevel="0" collapsed="false">
      <c r="A229" s="7"/>
      <c r="B229" s="40"/>
      <c r="C229" s="7"/>
      <c r="D229" s="8" t="str">
        <f aca="false">IF($A229="","",IFERROR(INDEX(Invoices!$D$6:$D$505,MATCH($C229,Invoices!$A$6:$A$505,0)),"Invoice not found"))</f>
        <v/>
      </c>
      <c r="E229" s="7"/>
      <c r="F229" s="7"/>
      <c r="G229" s="42"/>
      <c r="H229" s="38" t="str">
        <f aca="false">IF($A229="","",SUMIFS($G$6:$G229,$C$6:$C229,$C229))</f>
        <v/>
      </c>
      <c r="I229" s="38" t="str">
        <f aca="false">IF($A229="","",IFERROR(ROUND(INDEX(Invoices!$J$6:$J$505,MATCH($C229,Invoices!$A$6:$A$505,0))-H229,2),""))</f>
        <v/>
      </c>
      <c r="J229" s="8" t="str">
        <f aca="false">IF($A229="","",IF(ISNA(MATCH($C229,Invoices!$A$6:$A$505,0)),"Check invoice no.",IF(I229&lt;0,"Overpaid","")))</f>
        <v/>
      </c>
    </row>
    <row r="230" customFormat="false" ht="15" hidden="false" customHeight="false" outlineLevel="0" collapsed="false">
      <c r="A230" s="7"/>
      <c r="B230" s="40"/>
      <c r="C230" s="7"/>
      <c r="D230" s="8" t="str">
        <f aca="false">IF($A230="","",IFERROR(INDEX(Invoices!$D$6:$D$505,MATCH($C230,Invoices!$A$6:$A$505,0)),"Invoice not found"))</f>
        <v/>
      </c>
      <c r="E230" s="7"/>
      <c r="F230" s="7"/>
      <c r="G230" s="42"/>
      <c r="H230" s="38" t="str">
        <f aca="false">IF($A230="","",SUMIFS($G$6:$G230,$C$6:$C230,$C230))</f>
        <v/>
      </c>
      <c r="I230" s="38" t="str">
        <f aca="false">IF($A230="","",IFERROR(ROUND(INDEX(Invoices!$J$6:$J$505,MATCH($C230,Invoices!$A$6:$A$505,0))-H230,2),""))</f>
        <v/>
      </c>
      <c r="J230" s="8" t="str">
        <f aca="false">IF($A230="","",IF(ISNA(MATCH($C230,Invoices!$A$6:$A$505,0)),"Check invoice no.",IF(I230&lt;0,"Overpaid","")))</f>
        <v/>
      </c>
    </row>
    <row r="231" customFormat="false" ht="15" hidden="false" customHeight="false" outlineLevel="0" collapsed="false">
      <c r="A231" s="7"/>
      <c r="B231" s="40"/>
      <c r="C231" s="7"/>
      <c r="D231" s="8" t="str">
        <f aca="false">IF($A231="","",IFERROR(INDEX(Invoices!$D$6:$D$505,MATCH($C231,Invoices!$A$6:$A$505,0)),"Invoice not found"))</f>
        <v/>
      </c>
      <c r="E231" s="7"/>
      <c r="F231" s="7"/>
      <c r="G231" s="42"/>
      <c r="H231" s="38" t="str">
        <f aca="false">IF($A231="","",SUMIFS($G$6:$G231,$C$6:$C231,$C231))</f>
        <v/>
      </c>
      <c r="I231" s="38" t="str">
        <f aca="false">IF($A231="","",IFERROR(ROUND(INDEX(Invoices!$J$6:$J$505,MATCH($C231,Invoices!$A$6:$A$505,0))-H231,2),""))</f>
        <v/>
      </c>
      <c r="J231" s="8" t="str">
        <f aca="false">IF($A231="","",IF(ISNA(MATCH($C231,Invoices!$A$6:$A$505,0)),"Check invoice no.",IF(I231&lt;0,"Overpaid","")))</f>
        <v/>
      </c>
    </row>
    <row r="232" customFormat="false" ht="15" hidden="false" customHeight="false" outlineLevel="0" collapsed="false">
      <c r="A232" s="7"/>
      <c r="B232" s="40"/>
      <c r="C232" s="7"/>
      <c r="D232" s="8" t="str">
        <f aca="false">IF($A232="","",IFERROR(INDEX(Invoices!$D$6:$D$505,MATCH($C232,Invoices!$A$6:$A$505,0)),"Invoice not found"))</f>
        <v/>
      </c>
      <c r="E232" s="7"/>
      <c r="F232" s="7"/>
      <c r="G232" s="42"/>
      <c r="H232" s="38" t="str">
        <f aca="false">IF($A232="","",SUMIFS($G$6:$G232,$C$6:$C232,$C232))</f>
        <v/>
      </c>
      <c r="I232" s="38" t="str">
        <f aca="false">IF($A232="","",IFERROR(ROUND(INDEX(Invoices!$J$6:$J$505,MATCH($C232,Invoices!$A$6:$A$505,0))-H232,2),""))</f>
        <v/>
      </c>
      <c r="J232" s="8" t="str">
        <f aca="false">IF($A232="","",IF(ISNA(MATCH($C232,Invoices!$A$6:$A$505,0)),"Check invoice no.",IF(I232&lt;0,"Overpaid","")))</f>
        <v/>
      </c>
    </row>
    <row r="233" customFormat="false" ht="15" hidden="false" customHeight="false" outlineLevel="0" collapsed="false">
      <c r="A233" s="7"/>
      <c r="B233" s="40"/>
      <c r="C233" s="7"/>
      <c r="D233" s="8" t="str">
        <f aca="false">IF($A233="","",IFERROR(INDEX(Invoices!$D$6:$D$505,MATCH($C233,Invoices!$A$6:$A$505,0)),"Invoice not found"))</f>
        <v/>
      </c>
      <c r="E233" s="7"/>
      <c r="F233" s="7"/>
      <c r="G233" s="42"/>
      <c r="H233" s="38" t="str">
        <f aca="false">IF($A233="","",SUMIFS($G$6:$G233,$C$6:$C233,$C233))</f>
        <v/>
      </c>
      <c r="I233" s="38" t="str">
        <f aca="false">IF($A233="","",IFERROR(ROUND(INDEX(Invoices!$J$6:$J$505,MATCH($C233,Invoices!$A$6:$A$505,0))-H233,2),""))</f>
        <v/>
      </c>
      <c r="J233" s="8" t="str">
        <f aca="false">IF($A233="","",IF(ISNA(MATCH($C233,Invoices!$A$6:$A$505,0)),"Check invoice no.",IF(I233&lt;0,"Overpaid","")))</f>
        <v/>
      </c>
    </row>
    <row r="234" customFormat="false" ht="15" hidden="false" customHeight="false" outlineLevel="0" collapsed="false">
      <c r="A234" s="7"/>
      <c r="B234" s="40"/>
      <c r="C234" s="7"/>
      <c r="D234" s="8" t="str">
        <f aca="false">IF($A234="","",IFERROR(INDEX(Invoices!$D$6:$D$505,MATCH($C234,Invoices!$A$6:$A$505,0)),"Invoice not found"))</f>
        <v/>
      </c>
      <c r="E234" s="7"/>
      <c r="F234" s="7"/>
      <c r="G234" s="42"/>
      <c r="H234" s="38" t="str">
        <f aca="false">IF($A234="","",SUMIFS($G$6:$G234,$C$6:$C234,$C234))</f>
        <v/>
      </c>
      <c r="I234" s="38" t="str">
        <f aca="false">IF($A234="","",IFERROR(ROUND(INDEX(Invoices!$J$6:$J$505,MATCH($C234,Invoices!$A$6:$A$505,0))-H234,2),""))</f>
        <v/>
      </c>
      <c r="J234" s="8" t="str">
        <f aca="false">IF($A234="","",IF(ISNA(MATCH($C234,Invoices!$A$6:$A$505,0)),"Check invoice no.",IF(I234&lt;0,"Overpaid","")))</f>
        <v/>
      </c>
    </row>
    <row r="235" customFormat="false" ht="15" hidden="false" customHeight="false" outlineLevel="0" collapsed="false">
      <c r="A235" s="7"/>
      <c r="B235" s="40"/>
      <c r="C235" s="7"/>
      <c r="D235" s="8" t="str">
        <f aca="false">IF($A235="","",IFERROR(INDEX(Invoices!$D$6:$D$505,MATCH($C235,Invoices!$A$6:$A$505,0)),"Invoice not found"))</f>
        <v/>
      </c>
      <c r="E235" s="7"/>
      <c r="F235" s="7"/>
      <c r="G235" s="42"/>
      <c r="H235" s="38" t="str">
        <f aca="false">IF($A235="","",SUMIFS($G$6:$G235,$C$6:$C235,$C235))</f>
        <v/>
      </c>
      <c r="I235" s="38" t="str">
        <f aca="false">IF($A235="","",IFERROR(ROUND(INDEX(Invoices!$J$6:$J$505,MATCH($C235,Invoices!$A$6:$A$505,0))-H235,2),""))</f>
        <v/>
      </c>
      <c r="J235" s="8" t="str">
        <f aca="false">IF($A235="","",IF(ISNA(MATCH($C235,Invoices!$A$6:$A$505,0)),"Check invoice no.",IF(I235&lt;0,"Overpaid","")))</f>
        <v/>
      </c>
    </row>
    <row r="236" customFormat="false" ht="15" hidden="false" customHeight="false" outlineLevel="0" collapsed="false">
      <c r="A236" s="7"/>
      <c r="B236" s="40"/>
      <c r="C236" s="7"/>
      <c r="D236" s="8" t="str">
        <f aca="false">IF($A236="","",IFERROR(INDEX(Invoices!$D$6:$D$505,MATCH($C236,Invoices!$A$6:$A$505,0)),"Invoice not found"))</f>
        <v/>
      </c>
      <c r="E236" s="7"/>
      <c r="F236" s="7"/>
      <c r="G236" s="42"/>
      <c r="H236" s="38" t="str">
        <f aca="false">IF($A236="","",SUMIFS($G$6:$G236,$C$6:$C236,$C236))</f>
        <v/>
      </c>
      <c r="I236" s="38" t="str">
        <f aca="false">IF($A236="","",IFERROR(ROUND(INDEX(Invoices!$J$6:$J$505,MATCH($C236,Invoices!$A$6:$A$505,0))-H236,2),""))</f>
        <v/>
      </c>
      <c r="J236" s="8" t="str">
        <f aca="false">IF($A236="","",IF(ISNA(MATCH($C236,Invoices!$A$6:$A$505,0)),"Check invoice no.",IF(I236&lt;0,"Overpaid","")))</f>
        <v/>
      </c>
    </row>
    <row r="237" customFormat="false" ht="15" hidden="false" customHeight="false" outlineLevel="0" collapsed="false">
      <c r="A237" s="7"/>
      <c r="B237" s="40"/>
      <c r="C237" s="7"/>
      <c r="D237" s="8" t="str">
        <f aca="false">IF($A237="","",IFERROR(INDEX(Invoices!$D$6:$D$505,MATCH($C237,Invoices!$A$6:$A$505,0)),"Invoice not found"))</f>
        <v/>
      </c>
      <c r="E237" s="7"/>
      <c r="F237" s="7"/>
      <c r="G237" s="42"/>
      <c r="H237" s="38" t="str">
        <f aca="false">IF($A237="","",SUMIFS($G$6:$G237,$C$6:$C237,$C237))</f>
        <v/>
      </c>
      <c r="I237" s="38" t="str">
        <f aca="false">IF($A237="","",IFERROR(ROUND(INDEX(Invoices!$J$6:$J$505,MATCH($C237,Invoices!$A$6:$A$505,0))-H237,2),""))</f>
        <v/>
      </c>
      <c r="J237" s="8" t="str">
        <f aca="false">IF($A237="","",IF(ISNA(MATCH($C237,Invoices!$A$6:$A$505,0)),"Check invoice no.",IF(I237&lt;0,"Overpaid","")))</f>
        <v/>
      </c>
    </row>
    <row r="238" customFormat="false" ht="15" hidden="false" customHeight="false" outlineLevel="0" collapsed="false">
      <c r="A238" s="7"/>
      <c r="B238" s="40"/>
      <c r="C238" s="7"/>
      <c r="D238" s="8" t="str">
        <f aca="false">IF($A238="","",IFERROR(INDEX(Invoices!$D$6:$D$505,MATCH($C238,Invoices!$A$6:$A$505,0)),"Invoice not found"))</f>
        <v/>
      </c>
      <c r="E238" s="7"/>
      <c r="F238" s="7"/>
      <c r="G238" s="42"/>
      <c r="H238" s="38" t="str">
        <f aca="false">IF($A238="","",SUMIFS($G$6:$G238,$C$6:$C238,$C238))</f>
        <v/>
      </c>
      <c r="I238" s="38" t="str">
        <f aca="false">IF($A238="","",IFERROR(ROUND(INDEX(Invoices!$J$6:$J$505,MATCH($C238,Invoices!$A$6:$A$505,0))-H238,2),""))</f>
        <v/>
      </c>
      <c r="J238" s="8" t="str">
        <f aca="false">IF($A238="","",IF(ISNA(MATCH($C238,Invoices!$A$6:$A$505,0)),"Check invoice no.",IF(I238&lt;0,"Overpaid","")))</f>
        <v/>
      </c>
    </row>
    <row r="239" customFormat="false" ht="15" hidden="false" customHeight="false" outlineLevel="0" collapsed="false">
      <c r="A239" s="7"/>
      <c r="B239" s="40"/>
      <c r="C239" s="7"/>
      <c r="D239" s="8" t="str">
        <f aca="false">IF($A239="","",IFERROR(INDEX(Invoices!$D$6:$D$505,MATCH($C239,Invoices!$A$6:$A$505,0)),"Invoice not found"))</f>
        <v/>
      </c>
      <c r="E239" s="7"/>
      <c r="F239" s="7"/>
      <c r="G239" s="42"/>
      <c r="H239" s="38" t="str">
        <f aca="false">IF($A239="","",SUMIFS($G$6:$G239,$C$6:$C239,$C239))</f>
        <v/>
      </c>
      <c r="I239" s="38" t="str">
        <f aca="false">IF($A239="","",IFERROR(ROUND(INDEX(Invoices!$J$6:$J$505,MATCH($C239,Invoices!$A$6:$A$505,0))-H239,2),""))</f>
        <v/>
      </c>
      <c r="J239" s="8" t="str">
        <f aca="false">IF($A239="","",IF(ISNA(MATCH($C239,Invoices!$A$6:$A$505,0)),"Check invoice no.",IF(I239&lt;0,"Overpaid","")))</f>
        <v/>
      </c>
    </row>
    <row r="240" customFormat="false" ht="15" hidden="false" customHeight="false" outlineLevel="0" collapsed="false">
      <c r="A240" s="7"/>
      <c r="B240" s="40"/>
      <c r="C240" s="7"/>
      <c r="D240" s="8" t="str">
        <f aca="false">IF($A240="","",IFERROR(INDEX(Invoices!$D$6:$D$505,MATCH($C240,Invoices!$A$6:$A$505,0)),"Invoice not found"))</f>
        <v/>
      </c>
      <c r="E240" s="7"/>
      <c r="F240" s="7"/>
      <c r="G240" s="42"/>
      <c r="H240" s="38" t="str">
        <f aca="false">IF($A240="","",SUMIFS($G$6:$G240,$C$6:$C240,$C240))</f>
        <v/>
      </c>
      <c r="I240" s="38" t="str">
        <f aca="false">IF($A240="","",IFERROR(ROUND(INDEX(Invoices!$J$6:$J$505,MATCH($C240,Invoices!$A$6:$A$505,0))-H240,2),""))</f>
        <v/>
      </c>
      <c r="J240" s="8" t="str">
        <f aca="false">IF($A240="","",IF(ISNA(MATCH($C240,Invoices!$A$6:$A$505,0)),"Check invoice no.",IF(I240&lt;0,"Overpaid","")))</f>
        <v/>
      </c>
    </row>
    <row r="241" customFormat="false" ht="15" hidden="false" customHeight="false" outlineLevel="0" collapsed="false">
      <c r="A241" s="7"/>
      <c r="B241" s="40"/>
      <c r="C241" s="7"/>
      <c r="D241" s="8" t="str">
        <f aca="false">IF($A241="","",IFERROR(INDEX(Invoices!$D$6:$D$505,MATCH($C241,Invoices!$A$6:$A$505,0)),"Invoice not found"))</f>
        <v/>
      </c>
      <c r="E241" s="7"/>
      <c r="F241" s="7"/>
      <c r="G241" s="42"/>
      <c r="H241" s="38" t="str">
        <f aca="false">IF($A241="","",SUMIFS($G$6:$G241,$C$6:$C241,$C241))</f>
        <v/>
      </c>
      <c r="I241" s="38" t="str">
        <f aca="false">IF($A241="","",IFERROR(ROUND(INDEX(Invoices!$J$6:$J$505,MATCH($C241,Invoices!$A$6:$A$505,0))-H241,2),""))</f>
        <v/>
      </c>
      <c r="J241" s="8" t="str">
        <f aca="false">IF($A241="","",IF(ISNA(MATCH($C241,Invoices!$A$6:$A$505,0)),"Check invoice no.",IF(I241&lt;0,"Overpaid","")))</f>
        <v/>
      </c>
    </row>
    <row r="242" customFormat="false" ht="15" hidden="false" customHeight="false" outlineLevel="0" collapsed="false">
      <c r="A242" s="7"/>
      <c r="B242" s="40"/>
      <c r="C242" s="7"/>
      <c r="D242" s="8" t="str">
        <f aca="false">IF($A242="","",IFERROR(INDEX(Invoices!$D$6:$D$505,MATCH($C242,Invoices!$A$6:$A$505,0)),"Invoice not found"))</f>
        <v/>
      </c>
      <c r="E242" s="7"/>
      <c r="F242" s="7"/>
      <c r="G242" s="42"/>
      <c r="H242" s="38" t="str">
        <f aca="false">IF($A242="","",SUMIFS($G$6:$G242,$C$6:$C242,$C242))</f>
        <v/>
      </c>
      <c r="I242" s="38" t="str">
        <f aca="false">IF($A242="","",IFERROR(ROUND(INDEX(Invoices!$J$6:$J$505,MATCH($C242,Invoices!$A$6:$A$505,0))-H242,2),""))</f>
        <v/>
      </c>
      <c r="J242" s="8" t="str">
        <f aca="false">IF($A242="","",IF(ISNA(MATCH($C242,Invoices!$A$6:$A$505,0)),"Check invoice no.",IF(I242&lt;0,"Overpaid","")))</f>
        <v/>
      </c>
    </row>
    <row r="243" customFormat="false" ht="15" hidden="false" customHeight="false" outlineLevel="0" collapsed="false">
      <c r="A243" s="7"/>
      <c r="B243" s="40"/>
      <c r="C243" s="7"/>
      <c r="D243" s="8" t="str">
        <f aca="false">IF($A243="","",IFERROR(INDEX(Invoices!$D$6:$D$505,MATCH($C243,Invoices!$A$6:$A$505,0)),"Invoice not found"))</f>
        <v/>
      </c>
      <c r="E243" s="7"/>
      <c r="F243" s="7"/>
      <c r="G243" s="42"/>
      <c r="H243" s="38" t="str">
        <f aca="false">IF($A243="","",SUMIFS($G$6:$G243,$C$6:$C243,$C243))</f>
        <v/>
      </c>
      <c r="I243" s="38" t="str">
        <f aca="false">IF($A243="","",IFERROR(ROUND(INDEX(Invoices!$J$6:$J$505,MATCH($C243,Invoices!$A$6:$A$505,0))-H243,2),""))</f>
        <v/>
      </c>
      <c r="J243" s="8" t="str">
        <f aca="false">IF($A243="","",IF(ISNA(MATCH($C243,Invoices!$A$6:$A$505,0)),"Check invoice no.",IF(I243&lt;0,"Overpaid","")))</f>
        <v/>
      </c>
    </row>
    <row r="244" customFormat="false" ht="15" hidden="false" customHeight="false" outlineLevel="0" collapsed="false">
      <c r="A244" s="7"/>
      <c r="B244" s="40"/>
      <c r="C244" s="7"/>
      <c r="D244" s="8" t="str">
        <f aca="false">IF($A244="","",IFERROR(INDEX(Invoices!$D$6:$D$505,MATCH($C244,Invoices!$A$6:$A$505,0)),"Invoice not found"))</f>
        <v/>
      </c>
      <c r="E244" s="7"/>
      <c r="F244" s="7"/>
      <c r="G244" s="42"/>
      <c r="H244" s="38" t="str">
        <f aca="false">IF($A244="","",SUMIFS($G$6:$G244,$C$6:$C244,$C244))</f>
        <v/>
      </c>
      <c r="I244" s="38" t="str">
        <f aca="false">IF($A244="","",IFERROR(ROUND(INDEX(Invoices!$J$6:$J$505,MATCH($C244,Invoices!$A$6:$A$505,0))-H244,2),""))</f>
        <v/>
      </c>
      <c r="J244" s="8" t="str">
        <f aca="false">IF($A244="","",IF(ISNA(MATCH($C244,Invoices!$A$6:$A$505,0)),"Check invoice no.",IF(I244&lt;0,"Overpaid","")))</f>
        <v/>
      </c>
    </row>
    <row r="245" customFormat="false" ht="15" hidden="false" customHeight="false" outlineLevel="0" collapsed="false">
      <c r="A245" s="7"/>
      <c r="B245" s="40"/>
      <c r="C245" s="7"/>
      <c r="D245" s="8" t="str">
        <f aca="false">IF($A245="","",IFERROR(INDEX(Invoices!$D$6:$D$505,MATCH($C245,Invoices!$A$6:$A$505,0)),"Invoice not found"))</f>
        <v/>
      </c>
      <c r="E245" s="7"/>
      <c r="F245" s="7"/>
      <c r="G245" s="42"/>
      <c r="H245" s="38" t="str">
        <f aca="false">IF($A245="","",SUMIFS($G$6:$G245,$C$6:$C245,$C245))</f>
        <v/>
      </c>
      <c r="I245" s="38" t="str">
        <f aca="false">IF($A245="","",IFERROR(ROUND(INDEX(Invoices!$J$6:$J$505,MATCH($C245,Invoices!$A$6:$A$505,0))-H245,2),""))</f>
        <v/>
      </c>
      <c r="J245" s="8" t="str">
        <f aca="false">IF($A245="","",IF(ISNA(MATCH($C245,Invoices!$A$6:$A$505,0)),"Check invoice no.",IF(I245&lt;0,"Overpaid","")))</f>
        <v/>
      </c>
    </row>
    <row r="246" customFormat="false" ht="15" hidden="false" customHeight="false" outlineLevel="0" collapsed="false">
      <c r="A246" s="7"/>
      <c r="B246" s="40"/>
      <c r="C246" s="7"/>
      <c r="D246" s="8" t="str">
        <f aca="false">IF($A246="","",IFERROR(INDEX(Invoices!$D$6:$D$505,MATCH($C246,Invoices!$A$6:$A$505,0)),"Invoice not found"))</f>
        <v/>
      </c>
      <c r="E246" s="7"/>
      <c r="F246" s="7"/>
      <c r="G246" s="42"/>
      <c r="H246" s="38" t="str">
        <f aca="false">IF($A246="","",SUMIFS($G$6:$G246,$C$6:$C246,$C246))</f>
        <v/>
      </c>
      <c r="I246" s="38" t="str">
        <f aca="false">IF($A246="","",IFERROR(ROUND(INDEX(Invoices!$J$6:$J$505,MATCH($C246,Invoices!$A$6:$A$505,0))-H246,2),""))</f>
        <v/>
      </c>
      <c r="J246" s="8" t="str">
        <f aca="false">IF($A246="","",IF(ISNA(MATCH($C246,Invoices!$A$6:$A$505,0)),"Check invoice no.",IF(I246&lt;0,"Overpaid","")))</f>
        <v/>
      </c>
    </row>
    <row r="247" customFormat="false" ht="15" hidden="false" customHeight="false" outlineLevel="0" collapsed="false">
      <c r="A247" s="7"/>
      <c r="B247" s="40"/>
      <c r="C247" s="7"/>
      <c r="D247" s="8" t="str">
        <f aca="false">IF($A247="","",IFERROR(INDEX(Invoices!$D$6:$D$505,MATCH($C247,Invoices!$A$6:$A$505,0)),"Invoice not found"))</f>
        <v/>
      </c>
      <c r="E247" s="7"/>
      <c r="F247" s="7"/>
      <c r="G247" s="42"/>
      <c r="H247" s="38" t="str">
        <f aca="false">IF($A247="","",SUMIFS($G$6:$G247,$C$6:$C247,$C247))</f>
        <v/>
      </c>
      <c r="I247" s="38" t="str">
        <f aca="false">IF($A247="","",IFERROR(ROUND(INDEX(Invoices!$J$6:$J$505,MATCH($C247,Invoices!$A$6:$A$505,0))-H247,2),""))</f>
        <v/>
      </c>
      <c r="J247" s="8" t="str">
        <f aca="false">IF($A247="","",IF(ISNA(MATCH($C247,Invoices!$A$6:$A$505,0)),"Check invoice no.",IF(I247&lt;0,"Overpaid","")))</f>
        <v/>
      </c>
    </row>
    <row r="248" customFormat="false" ht="15" hidden="false" customHeight="false" outlineLevel="0" collapsed="false">
      <c r="A248" s="7"/>
      <c r="B248" s="40"/>
      <c r="C248" s="7"/>
      <c r="D248" s="8" t="str">
        <f aca="false">IF($A248="","",IFERROR(INDEX(Invoices!$D$6:$D$505,MATCH($C248,Invoices!$A$6:$A$505,0)),"Invoice not found"))</f>
        <v/>
      </c>
      <c r="E248" s="7"/>
      <c r="F248" s="7"/>
      <c r="G248" s="42"/>
      <c r="H248" s="38" t="str">
        <f aca="false">IF($A248="","",SUMIFS($G$6:$G248,$C$6:$C248,$C248))</f>
        <v/>
      </c>
      <c r="I248" s="38" t="str">
        <f aca="false">IF($A248="","",IFERROR(ROUND(INDEX(Invoices!$J$6:$J$505,MATCH($C248,Invoices!$A$6:$A$505,0))-H248,2),""))</f>
        <v/>
      </c>
      <c r="J248" s="8" t="str">
        <f aca="false">IF($A248="","",IF(ISNA(MATCH($C248,Invoices!$A$6:$A$505,0)),"Check invoice no.",IF(I248&lt;0,"Overpaid","")))</f>
        <v/>
      </c>
    </row>
    <row r="249" customFormat="false" ht="15" hidden="false" customHeight="false" outlineLevel="0" collapsed="false">
      <c r="A249" s="7"/>
      <c r="B249" s="40"/>
      <c r="C249" s="7"/>
      <c r="D249" s="8" t="str">
        <f aca="false">IF($A249="","",IFERROR(INDEX(Invoices!$D$6:$D$505,MATCH($C249,Invoices!$A$6:$A$505,0)),"Invoice not found"))</f>
        <v/>
      </c>
      <c r="E249" s="7"/>
      <c r="F249" s="7"/>
      <c r="G249" s="42"/>
      <c r="H249" s="38" t="str">
        <f aca="false">IF($A249="","",SUMIFS($G$6:$G249,$C$6:$C249,$C249))</f>
        <v/>
      </c>
      <c r="I249" s="38" t="str">
        <f aca="false">IF($A249="","",IFERROR(ROUND(INDEX(Invoices!$J$6:$J$505,MATCH($C249,Invoices!$A$6:$A$505,0))-H249,2),""))</f>
        <v/>
      </c>
      <c r="J249" s="8" t="str">
        <f aca="false">IF($A249="","",IF(ISNA(MATCH($C249,Invoices!$A$6:$A$505,0)),"Check invoice no.",IF(I249&lt;0,"Overpaid","")))</f>
        <v/>
      </c>
    </row>
    <row r="250" customFormat="false" ht="15" hidden="false" customHeight="false" outlineLevel="0" collapsed="false">
      <c r="A250" s="7"/>
      <c r="B250" s="40"/>
      <c r="C250" s="7"/>
      <c r="D250" s="8" t="str">
        <f aca="false">IF($A250="","",IFERROR(INDEX(Invoices!$D$6:$D$505,MATCH($C250,Invoices!$A$6:$A$505,0)),"Invoice not found"))</f>
        <v/>
      </c>
      <c r="E250" s="7"/>
      <c r="F250" s="7"/>
      <c r="G250" s="42"/>
      <c r="H250" s="38" t="str">
        <f aca="false">IF($A250="","",SUMIFS($G$6:$G250,$C$6:$C250,$C250))</f>
        <v/>
      </c>
      <c r="I250" s="38" t="str">
        <f aca="false">IF($A250="","",IFERROR(ROUND(INDEX(Invoices!$J$6:$J$505,MATCH($C250,Invoices!$A$6:$A$505,0))-H250,2),""))</f>
        <v/>
      </c>
      <c r="J250" s="8" t="str">
        <f aca="false">IF($A250="","",IF(ISNA(MATCH($C250,Invoices!$A$6:$A$505,0)),"Check invoice no.",IF(I250&lt;0,"Overpaid","")))</f>
        <v/>
      </c>
    </row>
    <row r="251" customFormat="false" ht="15" hidden="false" customHeight="false" outlineLevel="0" collapsed="false">
      <c r="A251" s="7"/>
      <c r="B251" s="40"/>
      <c r="C251" s="7"/>
      <c r="D251" s="8" t="str">
        <f aca="false">IF($A251="","",IFERROR(INDEX(Invoices!$D$6:$D$505,MATCH($C251,Invoices!$A$6:$A$505,0)),"Invoice not found"))</f>
        <v/>
      </c>
      <c r="E251" s="7"/>
      <c r="F251" s="7"/>
      <c r="G251" s="42"/>
      <c r="H251" s="38" t="str">
        <f aca="false">IF($A251="","",SUMIFS($G$6:$G251,$C$6:$C251,$C251))</f>
        <v/>
      </c>
      <c r="I251" s="38" t="str">
        <f aca="false">IF($A251="","",IFERROR(ROUND(INDEX(Invoices!$J$6:$J$505,MATCH($C251,Invoices!$A$6:$A$505,0))-H251,2),""))</f>
        <v/>
      </c>
      <c r="J251" s="8" t="str">
        <f aca="false">IF($A251="","",IF(ISNA(MATCH($C251,Invoices!$A$6:$A$505,0)),"Check invoice no.",IF(I251&lt;0,"Overpaid","")))</f>
        <v/>
      </c>
    </row>
    <row r="252" customFormat="false" ht="15" hidden="false" customHeight="false" outlineLevel="0" collapsed="false">
      <c r="A252" s="7"/>
      <c r="B252" s="40"/>
      <c r="C252" s="7"/>
      <c r="D252" s="8" t="str">
        <f aca="false">IF($A252="","",IFERROR(INDEX(Invoices!$D$6:$D$505,MATCH($C252,Invoices!$A$6:$A$505,0)),"Invoice not found"))</f>
        <v/>
      </c>
      <c r="E252" s="7"/>
      <c r="F252" s="7"/>
      <c r="G252" s="42"/>
      <c r="H252" s="38" t="str">
        <f aca="false">IF($A252="","",SUMIFS($G$6:$G252,$C$6:$C252,$C252))</f>
        <v/>
      </c>
      <c r="I252" s="38" t="str">
        <f aca="false">IF($A252="","",IFERROR(ROUND(INDEX(Invoices!$J$6:$J$505,MATCH($C252,Invoices!$A$6:$A$505,0))-H252,2),""))</f>
        <v/>
      </c>
      <c r="J252" s="8" t="str">
        <f aca="false">IF($A252="","",IF(ISNA(MATCH($C252,Invoices!$A$6:$A$505,0)),"Check invoice no.",IF(I252&lt;0,"Overpaid","")))</f>
        <v/>
      </c>
    </row>
    <row r="253" customFormat="false" ht="15" hidden="false" customHeight="false" outlineLevel="0" collapsed="false">
      <c r="A253" s="7"/>
      <c r="B253" s="40"/>
      <c r="C253" s="7"/>
      <c r="D253" s="8" t="str">
        <f aca="false">IF($A253="","",IFERROR(INDEX(Invoices!$D$6:$D$505,MATCH($C253,Invoices!$A$6:$A$505,0)),"Invoice not found"))</f>
        <v/>
      </c>
      <c r="E253" s="7"/>
      <c r="F253" s="7"/>
      <c r="G253" s="42"/>
      <c r="H253" s="38" t="str">
        <f aca="false">IF($A253="","",SUMIFS($G$6:$G253,$C$6:$C253,$C253))</f>
        <v/>
      </c>
      <c r="I253" s="38" t="str">
        <f aca="false">IF($A253="","",IFERROR(ROUND(INDEX(Invoices!$J$6:$J$505,MATCH($C253,Invoices!$A$6:$A$505,0))-H253,2),""))</f>
        <v/>
      </c>
      <c r="J253" s="8" t="str">
        <f aca="false">IF($A253="","",IF(ISNA(MATCH($C253,Invoices!$A$6:$A$505,0)),"Check invoice no.",IF(I253&lt;0,"Overpaid","")))</f>
        <v/>
      </c>
    </row>
    <row r="254" customFormat="false" ht="15" hidden="false" customHeight="false" outlineLevel="0" collapsed="false">
      <c r="A254" s="7"/>
      <c r="B254" s="40"/>
      <c r="C254" s="7"/>
      <c r="D254" s="8" t="str">
        <f aca="false">IF($A254="","",IFERROR(INDEX(Invoices!$D$6:$D$505,MATCH($C254,Invoices!$A$6:$A$505,0)),"Invoice not found"))</f>
        <v/>
      </c>
      <c r="E254" s="7"/>
      <c r="F254" s="7"/>
      <c r="G254" s="42"/>
      <c r="H254" s="38" t="str">
        <f aca="false">IF($A254="","",SUMIFS($G$6:$G254,$C$6:$C254,$C254))</f>
        <v/>
      </c>
      <c r="I254" s="38" t="str">
        <f aca="false">IF($A254="","",IFERROR(ROUND(INDEX(Invoices!$J$6:$J$505,MATCH($C254,Invoices!$A$6:$A$505,0))-H254,2),""))</f>
        <v/>
      </c>
      <c r="J254" s="8" t="str">
        <f aca="false">IF($A254="","",IF(ISNA(MATCH($C254,Invoices!$A$6:$A$505,0)),"Check invoice no.",IF(I254&lt;0,"Overpaid","")))</f>
        <v/>
      </c>
    </row>
    <row r="255" customFormat="false" ht="15" hidden="false" customHeight="false" outlineLevel="0" collapsed="false">
      <c r="A255" s="7"/>
      <c r="B255" s="40"/>
      <c r="C255" s="7"/>
      <c r="D255" s="8" t="str">
        <f aca="false">IF($A255="","",IFERROR(INDEX(Invoices!$D$6:$D$505,MATCH($C255,Invoices!$A$6:$A$505,0)),"Invoice not found"))</f>
        <v/>
      </c>
      <c r="E255" s="7"/>
      <c r="F255" s="7"/>
      <c r="G255" s="42"/>
      <c r="H255" s="38" t="str">
        <f aca="false">IF($A255="","",SUMIFS($G$6:$G255,$C$6:$C255,$C255))</f>
        <v/>
      </c>
      <c r="I255" s="38" t="str">
        <f aca="false">IF($A255="","",IFERROR(ROUND(INDEX(Invoices!$J$6:$J$505,MATCH($C255,Invoices!$A$6:$A$505,0))-H255,2),""))</f>
        <v/>
      </c>
      <c r="J255" s="8" t="str">
        <f aca="false">IF($A255="","",IF(ISNA(MATCH($C255,Invoices!$A$6:$A$505,0)),"Check invoice no.",IF(I255&lt;0,"Overpaid","")))</f>
        <v/>
      </c>
    </row>
    <row r="256" customFormat="false" ht="15" hidden="false" customHeight="false" outlineLevel="0" collapsed="false">
      <c r="A256" s="7"/>
      <c r="B256" s="40"/>
      <c r="C256" s="7"/>
      <c r="D256" s="8" t="str">
        <f aca="false">IF($A256="","",IFERROR(INDEX(Invoices!$D$6:$D$505,MATCH($C256,Invoices!$A$6:$A$505,0)),"Invoice not found"))</f>
        <v/>
      </c>
      <c r="E256" s="7"/>
      <c r="F256" s="7"/>
      <c r="G256" s="42"/>
      <c r="H256" s="38" t="str">
        <f aca="false">IF($A256="","",SUMIFS($G$6:$G256,$C$6:$C256,$C256))</f>
        <v/>
      </c>
      <c r="I256" s="38" t="str">
        <f aca="false">IF($A256="","",IFERROR(ROUND(INDEX(Invoices!$J$6:$J$505,MATCH($C256,Invoices!$A$6:$A$505,0))-H256,2),""))</f>
        <v/>
      </c>
      <c r="J256" s="8" t="str">
        <f aca="false">IF($A256="","",IF(ISNA(MATCH($C256,Invoices!$A$6:$A$505,0)),"Check invoice no.",IF(I256&lt;0,"Overpaid","")))</f>
        <v/>
      </c>
    </row>
    <row r="257" customFormat="false" ht="15" hidden="false" customHeight="false" outlineLevel="0" collapsed="false">
      <c r="A257" s="7"/>
      <c r="B257" s="40"/>
      <c r="C257" s="7"/>
      <c r="D257" s="8" t="str">
        <f aca="false">IF($A257="","",IFERROR(INDEX(Invoices!$D$6:$D$505,MATCH($C257,Invoices!$A$6:$A$505,0)),"Invoice not found"))</f>
        <v/>
      </c>
      <c r="E257" s="7"/>
      <c r="F257" s="7"/>
      <c r="G257" s="42"/>
      <c r="H257" s="38" t="str">
        <f aca="false">IF($A257="","",SUMIFS($G$6:$G257,$C$6:$C257,$C257))</f>
        <v/>
      </c>
      <c r="I257" s="38" t="str">
        <f aca="false">IF($A257="","",IFERROR(ROUND(INDEX(Invoices!$J$6:$J$505,MATCH($C257,Invoices!$A$6:$A$505,0))-H257,2),""))</f>
        <v/>
      </c>
      <c r="J257" s="8" t="str">
        <f aca="false">IF($A257="","",IF(ISNA(MATCH($C257,Invoices!$A$6:$A$505,0)),"Check invoice no.",IF(I257&lt;0,"Overpaid","")))</f>
        <v/>
      </c>
    </row>
    <row r="258" customFormat="false" ht="15" hidden="false" customHeight="false" outlineLevel="0" collapsed="false">
      <c r="A258" s="7"/>
      <c r="B258" s="40"/>
      <c r="C258" s="7"/>
      <c r="D258" s="8" t="str">
        <f aca="false">IF($A258="","",IFERROR(INDEX(Invoices!$D$6:$D$505,MATCH($C258,Invoices!$A$6:$A$505,0)),"Invoice not found"))</f>
        <v/>
      </c>
      <c r="E258" s="7"/>
      <c r="F258" s="7"/>
      <c r="G258" s="42"/>
      <c r="H258" s="38" t="str">
        <f aca="false">IF($A258="","",SUMIFS($G$6:$G258,$C$6:$C258,$C258))</f>
        <v/>
      </c>
      <c r="I258" s="38" t="str">
        <f aca="false">IF($A258="","",IFERROR(ROUND(INDEX(Invoices!$J$6:$J$505,MATCH($C258,Invoices!$A$6:$A$505,0))-H258,2),""))</f>
        <v/>
      </c>
      <c r="J258" s="8" t="str">
        <f aca="false">IF($A258="","",IF(ISNA(MATCH($C258,Invoices!$A$6:$A$505,0)),"Check invoice no.",IF(I258&lt;0,"Overpaid","")))</f>
        <v/>
      </c>
    </row>
    <row r="259" customFormat="false" ht="15" hidden="false" customHeight="false" outlineLevel="0" collapsed="false">
      <c r="A259" s="7"/>
      <c r="B259" s="40"/>
      <c r="C259" s="7"/>
      <c r="D259" s="8" t="str">
        <f aca="false">IF($A259="","",IFERROR(INDEX(Invoices!$D$6:$D$505,MATCH($C259,Invoices!$A$6:$A$505,0)),"Invoice not found"))</f>
        <v/>
      </c>
      <c r="E259" s="7"/>
      <c r="F259" s="7"/>
      <c r="G259" s="42"/>
      <c r="H259" s="38" t="str">
        <f aca="false">IF($A259="","",SUMIFS($G$6:$G259,$C$6:$C259,$C259))</f>
        <v/>
      </c>
      <c r="I259" s="38" t="str">
        <f aca="false">IF($A259="","",IFERROR(ROUND(INDEX(Invoices!$J$6:$J$505,MATCH($C259,Invoices!$A$6:$A$505,0))-H259,2),""))</f>
        <v/>
      </c>
      <c r="J259" s="8" t="str">
        <f aca="false">IF($A259="","",IF(ISNA(MATCH($C259,Invoices!$A$6:$A$505,0)),"Check invoice no.",IF(I259&lt;0,"Overpaid","")))</f>
        <v/>
      </c>
    </row>
    <row r="260" customFormat="false" ht="15" hidden="false" customHeight="false" outlineLevel="0" collapsed="false">
      <c r="A260" s="7"/>
      <c r="B260" s="40"/>
      <c r="C260" s="7"/>
      <c r="D260" s="8" t="str">
        <f aca="false">IF($A260="","",IFERROR(INDEX(Invoices!$D$6:$D$505,MATCH($C260,Invoices!$A$6:$A$505,0)),"Invoice not found"))</f>
        <v/>
      </c>
      <c r="E260" s="7"/>
      <c r="F260" s="7"/>
      <c r="G260" s="42"/>
      <c r="H260" s="38" t="str">
        <f aca="false">IF($A260="","",SUMIFS($G$6:$G260,$C$6:$C260,$C260))</f>
        <v/>
      </c>
      <c r="I260" s="38" t="str">
        <f aca="false">IF($A260="","",IFERROR(ROUND(INDEX(Invoices!$J$6:$J$505,MATCH($C260,Invoices!$A$6:$A$505,0))-H260,2),""))</f>
        <v/>
      </c>
      <c r="J260" s="8" t="str">
        <f aca="false">IF($A260="","",IF(ISNA(MATCH($C260,Invoices!$A$6:$A$505,0)),"Check invoice no.",IF(I260&lt;0,"Overpaid","")))</f>
        <v/>
      </c>
    </row>
    <row r="261" customFormat="false" ht="15" hidden="false" customHeight="false" outlineLevel="0" collapsed="false">
      <c r="A261" s="7"/>
      <c r="B261" s="40"/>
      <c r="C261" s="7"/>
      <c r="D261" s="8" t="str">
        <f aca="false">IF($A261="","",IFERROR(INDEX(Invoices!$D$6:$D$505,MATCH($C261,Invoices!$A$6:$A$505,0)),"Invoice not found"))</f>
        <v/>
      </c>
      <c r="E261" s="7"/>
      <c r="F261" s="7"/>
      <c r="G261" s="42"/>
      <c r="H261" s="38" t="str">
        <f aca="false">IF($A261="","",SUMIFS($G$6:$G261,$C$6:$C261,$C261))</f>
        <v/>
      </c>
      <c r="I261" s="38" t="str">
        <f aca="false">IF($A261="","",IFERROR(ROUND(INDEX(Invoices!$J$6:$J$505,MATCH($C261,Invoices!$A$6:$A$505,0))-H261,2),""))</f>
        <v/>
      </c>
      <c r="J261" s="8" t="str">
        <f aca="false">IF($A261="","",IF(ISNA(MATCH($C261,Invoices!$A$6:$A$505,0)),"Check invoice no.",IF(I261&lt;0,"Overpaid","")))</f>
        <v/>
      </c>
    </row>
    <row r="262" customFormat="false" ht="15" hidden="false" customHeight="false" outlineLevel="0" collapsed="false">
      <c r="A262" s="7"/>
      <c r="B262" s="40"/>
      <c r="C262" s="7"/>
      <c r="D262" s="8" t="str">
        <f aca="false">IF($A262="","",IFERROR(INDEX(Invoices!$D$6:$D$505,MATCH($C262,Invoices!$A$6:$A$505,0)),"Invoice not found"))</f>
        <v/>
      </c>
      <c r="E262" s="7"/>
      <c r="F262" s="7"/>
      <c r="G262" s="42"/>
      <c r="H262" s="38" t="str">
        <f aca="false">IF($A262="","",SUMIFS($G$6:$G262,$C$6:$C262,$C262))</f>
        <v/>
      </c>
      <c r="I262" s="38" t="str">
        <f aca="false">IF($A262="","",IFERROR(ROUND(INDEX(Invoices!$J$6:$J$505,MATCH($C262,Invoices!$A$6:$A$505,0))-H262,2),""))</f>
        <v/>
      </c>
      <c r="J262" s="8" t="str">
        <f aca="false">IF($A262="","",IF(ISNA(MATCH($C262,Invoices!$A$6:$A$505,0)),"Check invoice no.",IF(I262&lt;0,"Overpaid","")))</f>
        <v/>
      </c>
    </row>
    <row r="263" customFormat="false" ht="15" hidden="false" customHeight="false" outlineLevel="0" collapsed="false">
      <c r="A263" s="7"/>
      <c r="B263" s="40"/>
      <c r="C263" s="7"/>
      <c r="D263" s="8" t="str">
        <f aca="false">IF($A263="","",IFERROR(INDEX(Invoices!$D$6:$D$505,MATCH($C263,Invoices!$A$6:$A$505,0)),"Invoice not found"))</f>
        <v/>
      </c>
      <c r="E263" s="7"/>
      <c r="F263" s="7"/>
      <c r="G263" s="42"/>
      <c r="H263" s="38" t="str">
        <f aca="false">IF($A263="","",SUMIFS($G$6:$G263,$C$6:$C263,$C263))</f>
        <v/>
      </c>
      <c r="I263" s="38" t="str">
        <f aca="false">IF($A263="","",IFERROR(ROUND(INDEX(Invoices!$J$6:$J$505,MATCH($C263,Invoices!$A$6:$A$505,0))-H263,2),""))</f>
        <v/>
      </c>
      <c r="J263" s="8" t="str">
        <f aca="false">IF($A263="","",IF(ISNA(MATCH($C263,Invoices!$A$6:$A$505,0)),"Check invoice no.",IF(I263&lt;0,"Overpaid","")))</f>
        <v/>
      </c>
    </row>
    <row r="264" customFormat="false" ht="15" hidden="false" customHeight="false" outlineLevel="0" collapsed="false">
      <c r="A264" s="7"/>
      <c r="B264" s="40"/>
      <c r="C264" s="7"/>
      <c r="D264" s="8" t="str">
        <f aca="false">IF($A264="","",IFERROR(INDEX(Invoices!$D$6:$D$505,MATCH($C264,Invoices!$A$6:$A$505,0)),"Invoice not found"))</f>
        <v/>
      </c>
      <c r="E264" s="7"/>
      <c r="F264" s="7"/>
      <c r="G264" s="42"/>
      <c r="H264" s="38" t="str">
        <f aca="false">IF($A264="","",SUMIFS($G$6:$G264,$C$6:$C264,$C264))</f>
        <v/>
      </c>
      <c r="I264" s="38" t="str">
        <f aca="false">IF($A264="","",IFERROR(ROUND(INDEX(Invoices!$J$6:$J$505,MATCH($C264,Invoices!$A$6:$A$505,0))-H264,2),""))</f>
        <v/>
      </c>
      <c r="J264" s="8" t="str">
        <f aca="false">IF($A264="","",IF(ISNA(MATCH($C264,Invoices!$A$6:$A$505,0)),"Check invoice no.",IF(I264&lt;0,"Overpaid","")))</f>
        <v/>
      </c>
    </row>
    <row r="265" customFormat="false" ht="15" hidden="false" customHeight="false" outlineLevel="0" collapsed="false">
      <c r="A265" s="7"/>
      <c r="B265" s="40"/>
      <c r="C265" s="7"/>
      <c r="D265" s="8" t="str">
        <f aca="false">IF($A265="","",IFERROR(INDEX(Invoices!$D$6:$D$505,MATCH($C265,Invoices!$A$6:$A$505,0)),"Invoice not found"))</f>
        <v/>
      </c>
      <c r="E265" s="7"/>
      <c r="F265" s="7"/>
      <c r="G265" s="42"/>
      <c r="H265" s="38" t="str">
        <f aca="false">IF($A265="","",SUMIFS($G$6:$G265,$C$6:$C265,$C265))</f>
        <v/>
      </c>
      <c r="I265" s="38" t="str">
        <f aca="false">IF($A265="","",IFERROR(ROUND(INDEX(Invoices!$J$6:$J$505,MATCH($C265,Invoices!$A$6:$A$505,0))-H265,2),""))</f>
        <v/>
      </c>
      <c r="J265" s="8" t="str">
        <f aca="false">IF($A265="","",IF(ISNA(MATCH($C265,Invoices!$A$6:$A$505,0)),"Check invoice no.",IF(I265&lt;0,"Overpaid","")))</f>
        <v/>
      </c>
    </row>
    <row r="266" customFormat="false" ht="15" hidden="false" customHeight="false" outlineLevel="0" collapsed="false">
      <c r="A266" s="7"/>
      <c r="B266" s="40"/>
      <c r="C266" s="7"/>
      <c r="D266" s="8" t="str">
        <f aca="false">IF($A266="","",IFERROR(INDEX(Invoices!$D$6:$D$505,MATCH($C266,Invoices!$A$6:$A$505,0)),"Invoice not found"))</f>
        <v/>
      </c>
      <c r="E266" s="7"/>
      <c r="F266" s="7"/>
      <c r="G266" s="42"/>
      <c r="H266" s="38" t="str">
        <f aca="false">IF($A266="","",SUMIFS($G$6:$G266,$C$6:$C266,$C266))</f>
        <v/>
      </c>
      <c r="I266" s="38" t="str">
        <f aca="false">IF($A266="","",IFERROR(ROUND(INDEX(Invoices!$J$6:$J$505,MATCH($C266,Invoices!$A$6:$A$505,0))-H266,2),""))</f>
        <v/>
      </c>
      <c r="J266" s="8" t="str">
        <f aca="false">IF($A266="","",IF(ISNA(MATCH($C266,Invoices!$A$6:$A$505,0)),"Check invoice no.",IF(I266&lt;0,"Overpaid","")))</f>
        <v/>
      </c>
    </row>
    <row r="267" customFormat="false" ht="15" hidden="false" customHeight="false" outlineLevel="0" collapsed="false">
      <c r="A267" s="7"/>
      <c r="B267" s="40"/>
      <c r="C267" s="7"/>
      <c r="D267" s="8" t="str">
        <f aca="false">IF($A267="","",IFERROR(INDEX(Invoices!$D$6:$D$505,MATCH($C267,Invoices!$A$6:$A$505,0)),"Invoice not found"))</f>
        <v/>
      </c>
      <c r="E267" s="7"/>
      <c r="F267" s="7"/>
      <c r="G267" s="42"/>
      <c r="H267" s="38" t="str">
        <f aca="false">IF($A267="","",SUMIFS($G$6:$G267,$C$6:$C267,$C267))</f>
        <v/>
      </c>
      <c r="I267" s="38" t="str">
        <f aca="false">IF($A267="","",IFERROR(ROUND(INDEX(Invoices!$J$6:$J$505,MATCH($C267,Invoices!$A$6:$A$505,0))-H267,2),""))</f>
        <v/>
      </c>
      <c r="J267" s="8" t="str">
        <f aca="false">IF($A267="","",IF(ISNA(MATCH($C267,Invoices!$A$6:$A$505,0)),"Check invoice no.",IF(I267&lt;0,"Overpaid","")))</f>
        <v/>
      </c>
    </row>
    <row r="268" customFormat="false" ht="15" hidden="false" customHeight="false" outlineLevel="0" collapsed="false">
      <c r="A268" s="7"/>
      <c r="B268" s="40"/>
      <c r="C268" s="7"/>
      <c r="D268" s="8" t="str">
        <f aca="false">IF($A268="","",IFERROR(INDEX(Invoices!$D$6:$D$505,MATCH($C268,Invoices!$A$6:$A$505,0)),"Invoice not found"))</f>
        <v/>
      </c>
      <c r="E268" s="7"/>
      <c r="F268" s="7"/>
      <c r="G268" s="42"/>
      <c r="H268" s="38" t="str">
        <f aca="false">IF($A268="","",SUMIFS($G$6:$G268,$C$6:$C268,$C268))</f>
        <v/>
      </c>
      <c r="I268" s="38" t="str">
        <f aca="false">IF($A268="","",IFERROR(ROUND(INDEX(Invoices!$J$6:$J$505,MATCH($C268,Invoices!$A$6:$A$505,0))-H268,2),""))</f>
        <v/>
      </c>
      <c r="J268" s="8" t="str">
        <f aca="false">IF($A268="","",IF(ISNA(MATCH($C268,Invoices!$A$6:$A$505,0)),"Check invoice no.",IF(I268&lt;0,"Overpaid","")))</f>
        <v/>
      </c>
    </row>
    <row r="269" customFormat="false" ht="15" hidden="false" customHeight="false" outlineLevel="0" collapsed="false">
      <c r="A269" s="7"/>
      <c r="B269" s="40"/>
      <c r="C269" s="7"/>
      <c r="D269" s="8" t="str">
        <f aca="false">IF($A269="","",IFERROR(INDEX(Invoices!$D$6:$D$505,MATCH($C269,Invoices!$A$6:$A$505,0)),"Invoice not found"))</f>
        <v/>
      </c>
      <c r="E269" s="7"/>
      <c r="F269" s="7"/>
      <c r="G269" s="42"/>
      <c r="H269" s="38" t="str">
        <f aca="false">IF($A269="","",SUMIFS($G$6:$G269,$C$6:$C269,$C269))</f>
        <v/>
      </c>
      <c r="I269" s="38" t="str">
        <f aca="false">IF($A269="","",IFERROR(ROUND(INDEX(Invoices!$J$6:$J$505,MATCH($C269,Invoices!$A$6:$A$505,0))-H269,2),""))</f>
        <v/>
      </c>
      <c r="J269" s="8" t="str">
        <f aca="false">IF($A269="","",IF(ISNA(MATCH($C269,Invoices!$A$6:$A$505,0)),"Check invoice no.",IF(I269&lt;0,"Overpaid","")))</f>
        <v/>
      </c>
    </row>
    <row r="270" customFormat="false" ht="15" hidden="false" customHeight="false" outlineLevel="0" collapsed="false">
      <c r="A270" s="7"/>
      <c r="B270" s="40"/>
      <c r="C270" s="7"/>
      <c r="D270" s="8" t="str">
        <f aca="false">IF($A270="","",IFERROR(INDEX(Invoices!$D$6:$D$505,MATCH($C270,Invoices!$A$6:$A$505,0)),"Invoice not found"))</f>
        <v/>
      </c>
      <c r="E270" s="7"/>
      <c r="F270" s="7"/>
      <c r="G270" s="42"/>
      <c r="H270" s="38" t="str">
        <f aca="false">IF($A270="","",SUMIFS($G$6:$G270,$C$6:$C270,$C270))</f>
        <v/>
      </c>
      <c r="I270" s="38" t="str">
        <f aca="false">IF($A270="","",IFERROR(ROUND(INDEX(Invoices!$J$6:$J$505,MATCH($C270,Invoices!$A$6:$A$505,0))-H270,2),""))</f>
        <v/>
      </c>
      <c r="J270" s="8" t="str">
        <f aca="false">IF($A270="","",IF(ISNA(MATCH($C270,Invoices!$A$6:$A$505,0)),"Check invoice no.",IF(I270&lt;0,"Overpaid","")))</f>
        <v/>
      </c>
    </row>
    <row r="271" customFormat="false" ht="15" hidden="false" customHeight="false" outlineLevel="0" collapsed="false">
      <c r="A271" s="7"/>
      <c r="B271" s="40"/>
      <c r="C271" s="7"/>
      <c r="D271" s="8" t="str">
        <f aca="false">IF($A271="","",IFERROR(INDEX(Invoices!$D$6:$D$505,MATCH($C271,Invoices!$A$6:$A$505,0)),"Invoice not found"))</f>
        <v/>
      </c>
      <c r="E271" s="7"/>
      <c r="F271" s="7"/>
      <c r="G271" s="42"/>
      <c r="H271" s="38" t="str">
        <f aca="false">IF($A271="","",SUMIFS($G$6:$G271,$C$6:$C271,$C271))</f>
        <v/>
      </c>
      <c r="I271" s="38" t="str">
        <f aca="false">IF($A271="","",IFERROR(ROUND(INDEX(Invoices!$J$6:$J$505,MATCH($C271,Invoices!$A$6:$A$505,0))-H271,2),""))</f>
        <v/>
      </c>
      <c r="J271" s="8" t="str">
        <f aca="false">IF($A271="","",IF(ISNA(MATCH($C271,Invoices!$A$6:$A$505,0)),"Check invoice no.",IF(I271&lt;0,"Overpaid","")))</f>
        <v/>
      </c>
    </row>
    <row r="272" customFormat="false" ht="15" hidden="false" customHeight="false" outlineLevel="0" collapsed="false">
      <c r="A272" s="7"/>
      <c r="B272" s="40"/>
      <c r="C272" s="7"/>
      <c r="D272" s="8" t="str">
        <f aca="false">IF($A272="","",IFERROR(INDEX(Invoices!$D$6:$D$505,MATCH($C272,Invoices!$A$6:$A$505,0)),"Invoice not found"))</f>
        <v/>
      </c>
      <c r="E272" s="7"/>
      <c r="F272" s="7"/>
      <c r="G272" s="42"/>
      <c r="H272" s="38" t="str">
        <f aca="false">IF($A272="","",SUMIFS($G$6:$G272,$C$6:$C272,$C272))</f>
        <v/>
      </c>
      <c r="I272" s="38" t="str">
        <f aca="false">IF($A272="","",IFERROR(ROUND(INDEX(Invoices!$J$6:$J$505,MATCH($C272,Invoices!$A$6:$A$505,0))-H272,2),""))</f>
        <v/>
      </c>
      <c r="J272" s="8" t="str">
        <f aca="false">IF($A272="","",IF(ISNA(MATCH($C272,Invoices!$A$6:$A$505,0)),"Check invoice no.",IF(I272&lt;0,"Overpaid","")))</f>
        <v/>
      </c>
    </row>
    <row r="273" customFormat="false" ht="15" hidden="false" customHeight="false" outlineLevel="0" collapsed="false">
      <c r="A273" s="7"/>
      <c r="B273" s="40"/>
      <c r="C273" s="7"/>
      <c r="D273" s="8" t="str">
        <f aca="false">IF($A273="","",IFERROR(INDEX(Invoices!$D$6:$D$505,MATCH($C273,Invoices!$A$6:$A$505,0)),"Invoice not found"))</f>
        <v/>
      </c>
      <c r="E273" s="7"/>
      <c r="F273" s="7"/>
      <c r="G273" s="42"/>
      <c r="H273" s="38" t="str">
        <f aca="false">IF($A273="","",SUMIFS($G$6:$G273,$C$6:$C273,$C273))</f>
        <v/>
      </c>
      <c r="I273" s="38" t="str">
        <f aca="false">IF($A273="","",IFERROR(ROUND(INDEX(Invoices!$J$6:$J$505,MATCH($C273,Invoices!$A$6:$A$505,0))-H273,2),""))</f>
        <v/>
      </c>
      <c r="J273" s="8" t="str">
        <f aca="false">IF($A273="","",IF(ISNA(MATCH($C273,Invoices!$A$6:$A$505,0)),"Check invoice no.",IF(I273&lt;0,"Overpaid","")))</f>
        <v/>
      </c>
    </row>
    <row r="274" customFormat="false" ht="15" hidden="false" customHeight="false" outlineLevel="0" collapsed="false">
      <c r="A274" s="7"/>
      <c r="B274" s="40"/>
      <c r="C274" s="7"/>
      <c r="D274" s="8" t="str">
        <f aca="false">IF($A274="","",IFERROR(INDEX(Invoices!$D$6:$D$505,MATCH($C274,Invoices!$A$6:$A$505,0)),"Invoice not found"))</f>
        <v/>
      </c>
      <c r="E274" s="7"/>
      <c r="F274" s="7"/>
      <c r="G274" s="42"/>
      <c r="H274" s="38" t="str">
        <f aca="false">IF($A274="","",SUMIFS($G$6:$G274,$C$6:$C274,$C274))</f>
        <v/>
      </c>
      <c r="I274" s="38" t="str">
        <f aca="false">IF($A274="","",IFERROR(ROUND(INDEX(Invoices!$J$6:$J$505,MATCH($C274,Invoices!$A$6:$A$505,0))-H274,2),""))</f>
        <v/>
      </c>
      <c r="J274" s="8" t="str">
        <f aca="false">IF($A274="","",IF(ISNA(MATCH($C274,Invoices!$A$6:$A$505,0)),"Check invoice no.",IF(I274&lt;0,"Overpaid","")))</f>
        <v/>
      </c>
    </row>
    <row r="275" customFormat="false" ht="15" hidden="false" customHeight="false" outlineLevel="0" collapsed="false">
      <c r="A275" s="7"/>
      <c r="B275" s="40"/>
      <c r="C275" s="7"/>
      <c r="D275" s="8" t="str">
        <f aca="false">IF($A275="","",IFERROR(INDEX(Invoices!$D$6:$D$505,MATCH($C275,Invoices!$A$6:$A$505,0)),"Invoice not found"))</f>
        <v/>
      </c>
      <c r="E275" s="7"/>
      <c r="F275" s="7"/>
      <c r="G275" s="42"/>
      <c r="H275" s="38" t="str">
        <f aca="false">IF($A275="","",SUMIFS($G$6:$G275,$C$6:$C275,$C275))</f>
        <v/>
      </c>
      <c r="I275" s="38" t="str">
        <f aca="false">IF($A275="","",IFERROR(ROUND(INDEX(Invoices!$J$6:$J$505,MATCH($C275,Invoices!$A$6:$A$505,0))-H275,2),""))</f>
        <v/>
      </c>
      <c r="J275" s="8" t="str">
        <f aca="false">IF($A275="","",IF(ISNA(MATCH($C275,Invoices!$A$6:$A$505,0)),"Check invoice no.",IF(I275&lt;0,"Overpaid","")))</f>
        <v/>
      </c>
    </row>
    <row r="276" customFormat="false" ht="15" hidden="false" customHeight="false" outlineLevel="0" collapsed="false">
      <c r="A276" s="7"/>
      <c r="B276" s="40"/>
      <c r="C276" s="7"/>
      <c r="D276" s="8" t="str">
        <f aca="false">IF($A276="","",IFERROR(INDEX(Invoices!$D$6:$D$505,MATCH($C276,Invoices!$A$6:$A$505,0)),"Invoice not found"))</f>
        <v/>
      </c>
      <c r="E276" s="7"/>
      <c r="F276" s="7"/>
      <c r="G276" s="42"/>
      <c r="H276" s="38" t="str">
        <f aca="false">IF($A276="","",SUMIFS($G$6:$G276,$C$6:$C276,$C276))</f>
        <v/>
      </c>
      <c r="I276" s="38" t="str">
        <f aca="false">IF($A276="","",IFERROR(ROUND(INDEX(Invoices!$J$6:$J$505,MATCH($C276,Invoices!$A$6:$A$505,0))-H276,2),""))</f>
        <v/>
      </c>
      <c r="J276" s="8" t="str">
        <f aca="false">IF($A276="","",IF(ISNA(MATCH($C276,Invoices!$A$6:$A$505,0)),"Check invoice no.",IF(I276&lt;0,"Overpaid","")))</f>
        <v/>
      </c>
    </row>
    <row r="277" customFormat="false" ht="15" hidden="false" customHeight="false" outlineLevel="0" collapsed="false">
      <c r="A277" s="7"/>
      <c r="B277" s="40"/>
      <c r="C277" s="7"/>
      <c r="D277" s="8" t="str">
        <f aca="false">IF($A277="","",IFERROR(INDEX(Invoices!$D$6:$D$505,MATCH($C277,Invoices!$A$6:$A$505,0)),"Invoice not found"))</f>
        <v/>
      </c>
      <c r="E277" s="7"/>
      <c r="F277" s="7"/>
      <c r="G277" s="42"/>
      <c r="H277" s="38" t="str">
        <f aca="false">IF($A277="","",SUMIFS($G$6:$G277,$C$6:$C277,$C277))</f>
        <v/>
      </c>
      <c r="I277" s="38" t="str">
        <f aca="false">IF($A277="","",IFERROR(ROUND(INDEX(Invoices!$J$6:$J$505,MATCH($C277,Invoices!$A$6:$A$505,0))-H277,2),""))</f>
        <v/>
      </c>
      <c r="J277" s="8" t="str">
        <f aca="false">IF($A277="","",IF(ISNA(MATCH($C277,Invoices!$A$6:$A$505,0)),"Check invoice no.",IF(I277&lt;0,"Overpaid","")))</f>
        <v/>
      </c>
    </row>
    <row r="278" customFormat="false" ht="15" hidden="false" customHeight="false" outlineLevel="0" collapsed="false">
      <c r="A278" s="7"/>
      <c r="B278" s="40"/>
      <c r="C278" s="7"/>
      <c r="D278" s="8" t="str">
        <f aca="false">IF($A278="","",IFERROR(INDEX(Invoices!$D$6:$D$505,MATCH($C278,Invoices!$A$6:$A$505,0)),"Invoice not found"))</f>
        <v/>
      </c>
      <c r="E278" s="7"/>
      <c r="F278" s="7"/>
      <c r="G278" s="42"/>
      <c r="H278" s="38" t="str">
        <f aca="false">IF($A278="","",SUMIFS($G$6:$G278,$C$6:$C278,$C278))</f>
        <v/>
      </c>
      <c r="I278" s="38" t="str">
        <f aca="false">IF($A278="","",IFERROR(ROUND(INDEX(Invoices!$J$6:$J$505,MATCH($C278,Invoices!$A$6:$A$505,0))-H278,2),""))</f>
        <v/>
      </c>
      <c r="J278" s="8" t="str">
        <f aca="false">IF($A278="","",IF(ISNA(MATCH($C278,Invoices!$A$6:$A$505,0)),"Check invoice no.",IF(I278&lt;0,"Overpaid","")))</f>
        <v/>
      </c>
    </row>
    <row r="279" customFormat="false" ht="15" hidden="false" customHeight="false" outlineLevel="0" collapsed="false">
      <c r="A279" s="7"/>
      <c r="B279" s="40"/>
      <c r="C279" s="7"/>
      <c r="D279" s="8" t="str">
        <f aca="false">IF($A279="","",IFERROR(INDEX(Invoices!$D$6:$D$505,MATCH($C279,Invoices!$A$6:$A$505,0)),"Invoice not found"))</f>
        <v/>
      </c>
      <c r="E279" s="7"/>
      <c r="F279" s="7"/>
      <c r="G279" s="42"/>
      <c r="H279" s="38" t="str">
        <f aca="false">IF($A279="","",SUMIFS($G$6:$G279,$C$6:$C279,$C279))</f>
        <v/>
      </c>
      <c r="I279" s="38" t="str">
        <f aca="false">IF($A279="","",IFERROR(ROUND(INDEX(Invoices!$J$6:$J$505,MATCH($C279,Invoices!$A$6:$A$505,0))-H279,2),""))</f>
        <v/>
      </c>
      <c r="J279" s="8" t="str">
        <f aca="false">IF($A279="","",IF(ISNA(MATCH($C279,Invoices!$A$6:$A$505,0)),"Check invoice no.",IF(I279&lt;0,"Overpaid","")))</f>
        <v/>
      </c>
    </row>
    <row r="280" customFormat="false" ht="15" hidden="false" customHeight="false" outlineLevel="0" collapsed="false">
      <c r="A280" s="7"/>
      <c r="B280" s="40"/>
      <c r="C280" s="7"/>
      <c r="D280" s="8" t="str">
        <f aca="false">IF($A280="","",IFERROR(INDEX(Invoices!$D$6:$D$505,MATCH($C280,Invoices!$A$6:$A$505,0)),"Invoice not found"))</f>
        <v/>
      </c>
      <c r="E280" s="7"/>
      <c r="F280" s="7"/>
      <c r="G280" s="42"/>
      <c r="H280" s="38" t="str">
        <f aca="false">IF($A280="","",SUMIFS($G$6:$G280,$C$6:$C280,$C280))</f>
        <v/>
      </c>
      <c r="I280" s="38" t="str">
        <f aca="false">IF($A280="","",IFERROR(ROUND(INDEX(Invoices!$J$6:$J$505,MATCH($C280,Invoices!$A$6:$A$505,0))-H280,2),""))</f>
        <v/>
      </c>
      <c r="J280" s="8" t="str">
        <f aca="false">IF($A280="","",IF(ISNA(MATCH($C280,Invoices!$A$6:$A$505,0)),"Check invoice no.",IF(I280&lt;0,"Overpaid","")))</f>
        <v/>
      </c>
    </row>
    <row r="281" customFormat="false" ht="15" hidden="false" customHeight="false" outlineLevel="0" collapsed="false">
      <c r="A281" s="7"/>
      <c r="B281" s="40"/>
      <c r="C281" s="7"/>
      <c r="D281" s="8" t="str">
        <f aca="false">IF($A281="","",IFERROR(INDEX(Invoices!$D$6:$D$505,MATCH($C281,Invoices!$A$6:$A$505,0)),"Invoice not found"))</f>
        <v/>
      </c>
      <c r="E281" s="7"/>
      <c r="F281" s="7"/>
      <c r="G281" s="42"/>
      <c r="H281" s="38" t="str">
        <f aca="false">IF($A281="","",SUMIFS($G$6:$G281,$C$6:$C281,$C281))</f>
        <v/>
      </c>
      <c r="I281" s="38" t="str">
        <f aca="false">IF($A281="","",IFERROR(ROUND(INDEX(Invoices!$J$6:$J$505,MATCH($C281,Invoices!$A$6:$A$505,0))-H281,2),""))</f>
        <v/>
      </c>
      <c r="J281" s="8" t="str">
        <f aca="false">IF($A281="","",IF(ISNA(MATCH($C281,Invoices!$A$6:$A$505,0)),"Check invoice no.",IF(I281&lt;0,"Overpaid","")))</f>
        <v/>
      </c>
    </row>
    <row r="282" customFormat="false" ht="15" hidden="false" customHeight="false" outlineLevel="0" collapsed="false">
      <c r="A282" s="7"/>
      <c r="B282" s="40"/>
      <c r="C282" s="7"/>
      <c r="D282" s="8" t="str">
        <f aca="false">IF($A282="","",IFERROR(INDEX(Invoices!$D$6:$D$505,MATCH($C282,Invoices!$A$6:$A$505,0)),"Invoice not found"))</f>
        <v/>
      </c>
      <c r="E282" s="7"/>
      <c r="F282" s="7"/>
      <c r="G282" s="42"/>
      <c r="H282" s="38" t="str">
        <f aca="false">IF($A282="","",SUMIFS($G$6:$G282,$C$6:$C282,$C282))</f>
        <v/>
      </c>
      <c r="I282" s="38" t="str">
        <f aca="false">IF($A282="","",IFERROR(ROUND(INDEX(Invoices!$J$6:$J$505,MATCH($C282,Invoices!$A$6:$A$505,0))-H282,2),""))</f>
        <v/>
      </c>
      <c r="J282" s="8" t="str">
        <f aca="false">IF($A282="","",IF(ISNA(MATCH($C282,Invoices!$A$6:$A$505,0)),"Check invoice no.",IF(I282&lt;0,"Overpaid","")))</f>
        <v/>
      </c>
    </row>
    <row r="283" customFormat="false" ht="15" hidden="false" customHeight="false" outlineLevel="0" collapsed="false">
      <c r="A283" s="7"/>
      <c r="B283" s="40"/>
      <c r="C283" s="7"/>
      <c r="D283" s="8" t="str">
        <f aca="false">IF($A283="","",IFERROR(INDEX(Invoices!$D$6:$D$505,MATCH($C283,Invoices!$A$6:$A$505,0)),"Invoice not found"))</f>
        <v/>
      </c>
      <c r="E283" s="7"/>
      <c r="F283" s="7"/>
      <c r="G283" s="42"/>
      <c r="H283" s="38" t="str">
        <f aca="false">IF($A283="","",SUMIFS($G$6:$G283,$C$6:$C283,$C283))</f>
        <v/>
      </c>
      <c r="I283" s="38" t="str">
        <f aca="false">IF($A283="","",IFERROR(ROUND(INDEX(Invoices!$J$6:$J$505,MATCH($C283,Invoices!$A$6:$A$505,0))-H283,2),""))</f>
        <v/>
      </c>
      <c r="J283" s="8" t="str">
        <f aca="false">IF($A283="","",IF(ISNA(MATCH($C283,Invoices!$A$6:$A$505,0)),"Check invoice no.",IF(I283&lt;0,"Overpaid","")))</f>
        <v/>
      </c>
    </row>
    <row r="284" customFormat="false" ht="15" hidden="false" customHeight="false" outlineLevel="0" collapsed="false">
      <c r="A284" s="7"/>
      <c r="B284" s="40"/>
      <c r="C284" s="7"/>
      <c r="D284" s="8" t="str">
        <f aca="false">IF($A284="","",IFERROR(INDEX(Invoices!$D$6:$D$505,MATCH($C284,Invoices!$A$6:$A$505,0)),"Invoice not found"))</f>
        <v/>
      </c>
      <c r="E284" s="7"/>
      <c r="F284" s="7"/>
      <c r="G284" s="42"/>
      <c r="H284" s="38" t="str">
        <f aca="false">IF($A284="","",SUMIFS($G$6:$G284,$C$6:$C284,$C284))</f>
        <v/>
      </c>
      <c r="I284" s="38" t="str">
        <f aca="false">IF($A284="","",IFERROR(ROUND(INDEX(Invoices!$J$6:$J$505,MATCH($C284,Invoices!$A$6:$A$505,0))-H284,2),""))</f>
        <v/>
      </c>
      <c r="J284" s="8" t="str">
        <f aca="false">IF($A284="","",IF(ISNA(MATCH($C284,Invoices!$A$6:$A$505,0)),"Check invoice no.",IF(I284&lt;0,"Overpaid","")))</f>
        <v/>
      </c>
    </row>
    <row r="285" customFormat="false" ht="15" hidden="false" customHeight="false" outlineLevel="0" collapsed="false">
      <c r="A285" s="7"/>
      <c r="B285" s="40"/>
      <c r="C285" s="7"/>
      <c r="D285" s="8" t="str">
        <f aca="false">IF($A285="","",IFERROR(INDEX(Invoices!$D$6:$D$505,MATCH($C285,Invoices!$A$6:$A$505,0)),"Invoice not found"))</f>
        <v/>
      </c>
      <c r="E285" s="7"/>
      <c r="F285" s="7"/>
      <c r="G285" s="42"/>
      <c r="H285" s="38" t="str">
        <f aca="false">IF($A285="","",SUMIFS($G$6:$G285,$C$6:$C285,$C285))</f>
        <v/>
      </c>
      <c r="I285" s="38" t="str">
        <f aca="false">IF($A285="","",IFERROR(ROUND(INDEX(Invoices!$J$6:$J$505,MATCH($C285,Invoices!$A$6:$A$505,0))-H285,2),""))</f>
        <v/>
      </c>
      <c r="J285" s="8" t="str">
        <f aca="false">IF($A285="","",IF(ISNA(MATCH($C285,Invoices!$A$6:$A$505,0)),"Check invoice no.",IF(I285&lt;0,"Overpaid","")))</f>
        <v/>
      </c>
    </row>
    <row r="286" customFormat="false" ht="15" hidden="false" customHeight="false" outlineLevel="0" collapsed="false">
      <c r="A286" s="7"/>
      <c r="B286" s="40"/>
      <c r="C286" s="7"/>
      <c r="D286" s="8" t="str">
        <f aca="false">IF($A286="","",IFERROR(INDEX(Invoices!$D$6:$D$505,MATCH($C286,Invoices!$A$6:$A$505,0)),"Invoice not found"))</f>
        <v/>
      </c>
      <c r="E286" s="7"/>
      <c r="F286" s="7"/>
      <c r="G286" s="42"/>
      <c r="H286" s="38" t="str">
        <f aca="false">IF($A286="","",SUMIFS($G$6:$G286,$C$6:$C286,$C286))</f>
        <v/>
      </c>
      <c r="I286" s="38" t="str">
        <f aca="false">IF($A286="","",IFERROR(ROUND(INDEX(Invoices!$J$6:$J$505,MATCH($C286,Invoices!$A$6:$A$505,0))-H286,2),""))</f>
        <v/>
      </c>
      <c r="J286" s="8" t="str">
        <f aca="false">IF($A286="","",IF(ISNA(MATCH($C286,Invoices!$A$6:$A$505,0)),"Check invoice no.",IF(I286&lt;0,"Overpaid","")))</f>
        <v/>
      </c>
    </row>
    <row r="287" customFormat="false" ht="15" hidden="false" customHeight="false" outlineLevel="0" collapsed="false">
      <c r="A287" s="7"/>
      <c r="B287" s="40"/>
      <c r="C287" s="7"/>
      <c r="D287" s="8" t="str">
        <f aca="false">IF($A287="","",IFERROR(INDEX(Invoices!$D$6:$D$505,MATCH($C287,Invoices!$A$6:$A$505,0)),"Invoice not found"))</f>
        <v/>
      </c>
      <c r="E287" s="7"/>
      <c r="F287" s="7"/>
      <c r="G287" s="42"/>
      <c r="H287" s="38" t="str">
        <f aca="false">IF($A287="","",SUMIFS($G$6:$G287,$C$6:$C287,$C287))</f>
        <v/>
      </c>
      <c r="I287" s="38" t="str">
        <f aca="false">IF($A287="","",IFERROR(ROUND(INDEX(Invoices!$J$6:$J$505,MATCH($C287,Invoices!$A$6:$A$505,0))-H287,2),""))</f>
        <v/>
      </c>
      <c r="J287" s="8" t="str">
        <f aca="false">IF($A287="","",IF(ISNA(MATCH($C287,Invoices!$A$6:$A$505,0)),"Check invoice no.",IF(I287&lt;0,"Overpaid","")))</f>
        <v/>
      </c>
    </row>
    <row r="288" customFormat="false" ht="15" hidden="false" customHeight="false" outlineLevel="0" collapsed="false">
      <c r="A288" s="7"/>
      <c r="B288" s="40"/>
      <c r="C288" s="7"/>
      <c r="D288" s="8" t="str">
        <f aca="false">IF($A288="","",IFERROR(INDEX(Invoices!$D$6:$D$505,MATCH($C288,Invoices!$A$6:$A$505,0)),"Invoice not found"))</f>
        <v/>
      </c>
      <c r="E288" s="7"/>
      <c r="F288" s="7"/>
      <c r="G288" s="42"/>
      <c r="H288" s="38" t="str">
        <f aca="false">IF($A288="","",SUMIFS($G$6:$G288,$C$6:$C288,$C288))</f>
        <v/>
      </c>
      <c r="I288" s="38" t="str">
        <f aca="false">IF($A288="","",IFERROR(ROUND(INDEX(Invoices!$J$6:$J$505,MATCH($C288,Invoices!$A$6:$A$505,0))-H288,2),""))</f>
        <v/>
      </c>
      <c r="J288" s="8" t="str">
        <f aca="false">IF($A288="","",IF(ISNA(MATCH($C288,Invoices!$A$6:$A$505,0)),"Check invoice no.",IF(I288&lt;0,"Overpaid","")))</f>
        <v/>
      </c>
    </row>
    <row r="289" customFormat="false" ht="15" hidden="false" customHeight="false" outlineLevel="0" collapsed="false">
      <c r="A289" s="7"/>
      <c r="B289" s="40"/>
      <c r="C289" s="7"/>
      <c r="D289" s="8" t="str">
        <f aca="false">IF($A289="","",IFERROR(INDEX(Invoices!$D$6:$D$505,MATCH($C289,Invoices!$A$6:$A$505,0)),"Invoice not found"))</f>
        <v/>
      </c>
      <c r="E289" s="7"/>
      <c r="F289" s="7"/>
      <c r="G289" s="42"/>
      <c r="H289" s="38" t="str">
        <f aca="false">IF($A289="","",SUMIFS($G$6:$G289,$C$6:$C289,$C289))</f>
        <v/>
      </c>
      <c r="I289" s="38" t="str">
        <f aca="false">IF($A289="","",IFERROR(ROUND(INDEX(Invoices!$J$6:$J$505,MATCH($C289,Invoices!$A$6:$A$505,0))-H289,2),""))</f>
        <v/>
      </c>
      <c r="J289" s="8" t="str">
        <f aca="false">IF($A289="","",IF(ISNA(MATCH($C289,Invoices!$A$6:$A$505,0)),"Check invoice no.",IF(I289&lt;0,"Overpaid","")))</f>
        <v/>
      </c>
    </row>
    <row r="290" customFormat="false" ht="15" hidden="false" customHeight="false" outlineLevel="0" collapsed="false">
      <c r="A290" s="7"/>
      <c r="B290" s="40"/>
      <c r="C290" s="7"/>
      <c r="D290" s="8" t="str">
        <f aca="false">IF($A290="","",IFERROR(INDEX(Invoices!$D$6:$D$505,MATCH($C290,Invoices!$A$6:$A$505,0)),"Invoice not found"))</f>
        <v/>
      </c>
      <c r="E290" s="7"/>
      <c r="F290" s="7"/>
      <c r="G290" s="42"/>
      <c r="H290" s="38" t="str">
        <f aca="false">IF($A290="","",SUMIFS($G$6:$G290,$C$6:$C290,$C290))</f>
        <v/>
      </c>
      <c r="I290" s="38" t="str">
        <f aca="false">IF($A290="","",IFERROR(ROUND(INDEX(Invoices!$J$6:$J$505,MATCH($C290,Invoices!$A$6:$A$505,0))-H290,2),""))</f>
        <v/>
      </c>
      <c r="J290" s="8" t="str">
        <f aca="false">IF($A290="","",IF(ISNA(MATCH($C290,Invoices!$A$6:$A$505,0)),"Check invoice no.",IF(I290&lt;0,"Overpaid","")))</f>
        <v/>
      </c>
    </row>
    <row r="291" customFormat="false" ht="15" hidden="false" customHeight="false" outlineLevel="0" collapsed="false">
      <c r="A291" s="7"/>
      <c r="B291" s="40"/>
      <c r="C291" s="7"/>
      <c r="D291" s="8" t="str">
        <f aca="false">IF($A291="","",IFERROR(INDEX(Invoices!$D$6:$D$505,MATCH($C291,Invoices!$A$6:$A$505,0)),"Invoice not found"))</f>
        <v/>
      </c>
      <c r="E291" s="7"/>
      <c r="F291" s="7"/>
      <c r="G291" s="42"/>
      <c r="H291" s="38" t="str">
        <f aca="false">IF($A291="","",SUMIFS($G$6:$G291,$C$6:$C291,$C291))</f>
        <v/>
      </c>
      <c r="I291" s="38" t="str">
        <f aca="false">IF($A291="","",IFERROR(ROUND(INDEX(Invoices!$J$6:$J$505,MATCH($C291,Invoices!$A$6:$A$505,0))-H291,2),""))</f>
        <v/>
      </c>
      <c r="J291" s="8" t="str">
        <f aca="false">IF($A291="","",IF(ISNA(MATCH($C291,Invoices!$A$6:$A$505,0)),"Check invoice no.",IF(I291&lt;0,"Overpaid","")))</f>
        <v/>
      </c>
    </row>
    <row r="292" customFormat="false" ht="15" hidden="false" customHeight="false" outlineLevel="0" collapsed="false">
      <c r="A292" s="7"/>
      <c r="B292" s="40"/>
      <c r="C292" s="7"/>
      <c r="D292" s="8" t="str">
        <f aca="false">IF($A292="","",IFERROR(INDEX(Invoices!$D$6:$D$505,MATCH($C292,Invoices!$A$6:$A$505,0)),"Invoice not found"))</f>
        <v/>
      </c>
      <c r="E292" s="7"/>
      <c r="F292" s="7"/>
      <c r="G292" s="42"/>
      <c r="H292" s="38" t="str">
        <f aca="false">IF($A292="","",SUMIFS($G$6:$G292,$C$6:$C292,$C292))</f>
        <v/>
      </c>
      <c r="I292" s="38" t="str">
        <f aca="false">IF($A292="","",IFERROR(ROUND(INDEX(Invoices!$J$6:$J$505,MATCH($C292,Invoices!$A$6:$A$505,0))-H292,2),""))</f>
        <v/>
      </c>
      <c r="J292" s="8" t="str">
        <f aca="false">IF($A292="","",IF(ISNA(MATCH($C292,Invoices!$A$6:$A$505,0)),"Check invoice no.",IF(I292&lt;0,"Overpaid","")))</f>
        <v/>
      </c>
    </row>
    <row r="293" customFormat="false" ht="15" hidden="false" customHeight="false" outlineLevel="0" collapsed="false">
      <c r="A293" s="7"/>
      <c r="B293" s="40"/>
      <c r="C293" s="7"/>
      <c r="D293" s="8" t="str">
        <f aca="false">IF($A293="","",IFERROR(INDEX(Invoices!$D$6:$D$505,MATCH($C293,Invoices!$A$6:$A$505,0)),"Invoice not found"))</f>
        <v/>
      </c>
      <c r="E293" s="7"/>
      <c r="F293" s="7"/>
      <c r="G293" s="42"/>
      <c r="H293" s="38" t="str">
        <f aca="false">IF($A293="","",SUMIFS($G$6:$G293,$C$6:$C293,$C293))</f>
        <v/>
      </c>
      <c r="I293" s="38" t="str">
        <f aca="false">IF($A293="","",IFERROR(ROUND(INDEX(Invoices!$J$6:$J$505,MATCH($C293,Invoices!$A$6:$A$505,0))-H293,2),""))</f>
        <v/>
      </c>
      <c r="J293" s="8" t="str">
        <f aca="false">IF($A293="","",IF(ISNA(MATCH($C293,Invoices!$A$6:$A$505,0)),"Check invoice no.",IF(I293&lt;0,"Overpaid","")))</f>
        <v/>
      </c>
    </row>
    <row r="294" customFormat="false" ht="15" hidden="false" customHeight="false" outlineLevel="0" collapsed="false">
      <c r="A294" s="7"/>
      <c r="B294" s="40"/>
      <c r="C294" s="7"/>
      <c r="D294" s="8" t="str">
        <f aca="false">IF($A294="","",IFERROR(INDEX(Invoices!$D$6:$D$505,MATCH($C294,Invoices!$A$6:$A$505,0)),"Invoice not found"))</f>
        <v/>
      </c>
      <c r="E294" s="7"/>
      <c r="F294" s="7"/>
      <c r="G294" s="42"/>
      <c r="H294" s="38" t="str">
        <f aca="false">IF($A294="","",SUMIFS($G$6:$G294,$C$6:$C294,$C294))</f>
        <v/>
      </c>
      <c r="I294" s="38" t="str">
        <f aca="false">IF($A294="","",IFERROR(ROUND(INDEX(Invoices!$J$6:$J$505,MATCH($C294,Invoices!$A$6:$A$505,0))-H294,2),""))</f>
        <v/>
      </c>
      <c r="J294" s="8" t="str">
        <f aca="false">IF($A294="","",IF(ISNA(MATCH($C294,Invoices!$A$6:$A$505,0)),"Check invoice no.",IF(I294&lt;0,"Overpaid","")))</f>
        <v/>
      </c>
    </row>
    <row r="295" customFormat="false" ht="15" hidden="false" customHeight="false" outlineLevel="0" collapsed="false">
      <c r="A295" s="7"/>
      <c r="B295" s="40"/>
      <c r="C295" s="7"/>
      <c r="D295" s="8" t="str">
        <f aca="false">IF($A295="","",IFERROR(INDEX(Invoices!$D$6:$D$505,MATCH($C295,Invoices!$A$6:$A$505,0)),"Invoice not found"))</f>
        <v/>
      </c>
      <c r="E295" s="7"/>
      <c r="F295" s="7"/>
      <c r="G295" s="42"/>
      <c r="H295" s="38" t="str">
        <f aca="false">IF($A295="","",SUMIFS($G$6:$G295,$C$6:$C295,$C295))</f>
        <v/>
      </c>
      <c r="I295" s="38" t="str">
        <f aca="false">IF($A295="","",IFERROR(ROUND(INDEX(Invoices!$J$6:$J$505,MATCH($C295,Invoices!$A$6:$A$505,0))-H295,2),""))</f>
        <v/>
      </c>
      <c r="J295" s="8" t="str">
        <f aca="false">IF($A295="","",IF(ISNA(MATCH($C295,Invoices!$A$6:$A$505,0)),"Check invoice no.",IF(I295&lt;0,"Overpaid","")))</f>
        <v/>
      </c>
    </row>
    <row r="296" customFormat="false" ht="15" hidden="false" customHeight="false" outlineLevel="0" collapsed="false">
      <c r="A296" s="7"/>
      <c r="B296" s="40"/>
      <c r="C296" s="7"/>
      <c r="D296" s="8" t="str">
        <f aca="false">IF($A296="","",IFERROR(INDEX(Invoices!$D$6:$D$505,MATCH($C296,Invoices!$A$6:$A$505,0)),"Invoice not found"))</f>
        <v/>
      </c>
      <c r="E296" s="7"/>
      <c r="F296" s="7"/>
      <c r="G296" s="42"/>
      <c r="H296" s="38" t="str">
        <f aca="false">IF($A296="","",SUMIFS($G$6:$G296,$C$6:$C296,$C296))</f>
        <v/>
      </c>
      <c r="I296" s="38" t="str">
        <f aca="false">IF($A296="","",IFERROR(ROUND(INDEX(Invoices!$J$6:$J$505,MATCH($C296,Invoices!$A$6:$A$505,0))-H296,2),""))</f>
        <v/>
      </c>
      <c r="J296" s="8" t="str">
        <f aca="false">IF($A296="","",IF(ISNA(MATCH($C296,Invoices!$A$6:$A$505,0)),"Check invoice no.",IF(I296&lt;0,"Overpaid","")))</f>
        <v/>
      </c>
    </row>
    <row r="297" customFormat="false" ht="15" hidden="false" customHeight="false" outlineLevel="0" collapsed="false">
      <c r="A297" s="7"/>
      <c r="B297" s="40"/>
      <c r="C297" s="7"/>
      <c r="D297" s="8" t="str">
        <f aca="false">IF($A297="","",IFERROR(INDEX(Invoices!$D$6:$D$505,MATCH($C297,Invoices!$A$6:$A$505,0)),"Invoice not found"))</f>
        <v/>
      </c>
      <c r="E297" s="7"/>
      <c r="F297" s="7"/>
      <c r="G297" s="42"/>
      <c r="H297" s="38" t="str">
        <f aca="false">IF($A297="","",SUMIFS($G$6:$G297,$C$6:$C297,$C297))</f>
        <v/>
      </c>
      <c r="I297" s="38" t="str">
        <f aca="false">IF($A297="","",IFERROR(ROUND(INDEX(Invoices!$J$6:$J$505,MATCH($C297,Invoices!$A$6:$A$505,0))-H297,2),""))</f>
        <v/>
      </c>
      <c r="J297" s="8" t="str">
        <f aca="false">IF($A297="","",IF(ISNA(MATCH($C297,Invoices!$A$6:$A$505,0)),"Check invoice no.",IF(I297&lt;0,"Overpaid","")))</f>
        <v/>
      </c>
    </row>
    <row r="298" customFormat="false" ht="15" hidden="false" customHeight="false" outlineLevel="0" collapsed="false">
      <c r="A298" s="7"/>
      <c r="B298" s="40"/>
      <c r="C298" s="7"/>
      <c r="D298" s="8" t="str">
        <f aca="false">IF($A298="","",IFERROR(INDEX(Invoices!$D$6:$D$505,MATCH($C298,Invoices!$A$6:$A$505,0)),"Invoice not found"))</f>
        <v/>
      </c>
      <c r="E298" s="7"/>
      <c r="F298" s="7"/>
      <c r="G298" s="42"/>
      <c r="H298" s="38" t="str">
        <f aca="false">IF($A298="","",SUMIFS($G$6:$G298,$C$6:$C298,$C298))</f>
        <v/>
      </c>
      <c r="I298" s="38" t="str">
        <f aca="false">IF($A298="","",IFERROR(ROUND(INDEX(Invoices!$J$6:$J$505,MATCH($C298,Invoices!$A$6:$A$505,0))-H298,2),""))</f>
        <v/>
      </c>
      <c r="J298" s="8" t="str">
        <f aca="false">IF($A298="","",IF(ISNA(MATCH($C298,Invoices!$A$6:$A$505,0)),"Check invoice no.",IF(I298&lt;0,"Overpaid","")))</f>
        <v/>
      </c>
    </row>
    <row r="299" customFormat="false" ht="15" hidden="false" customHeight="false" outlineLevel="0" collapsed="false">
      <c r="A299" s="7"/>
      <c r="B299" s="40"/>
      <c r="C299" s="7"/>
      <c r="D299" s="8" t="str">
        <f aca="false">IF($A299="","",IFERROR(INDEX(Invoices!$D$6:$D$505,MATCH($C299,Invoices!$A$6:$A$505,0)),"Invoice not found"))</f>
        <v/>
      </c>
      <c r="E299" s="7"/>
      <c r="F299" s="7"/>
      <c r="G299" s="42"/>
      <c r="H299" s="38" t="str">
        <f aca="false">IF($A299="","",SUMIFS($G$6:$G299,$C$6:$C299,$C299))</f>
        <v/>
      </c>
      <c r="I299" s="38" t="str">
        <f aca="false">IF($A299="","",IFERROR(ROUND(INDEX(Invoices!$J$6:$J$505,MATCH($C299,Invoices!$A$6:$A$505,0))-H299,2),""))</f>
        <v/>
      </c>
      <c r="J299" s="8" t="str">
        <f aca="false">IF($A299="","",IF(ISNA(MATCH($C299,Invoices!$A$6:$A$505,0)),"Check invoice no.",IF(I299&lt;0,"Overpaid","")))</f>
        <v/>
      </c>
    </row>
    <row r="300" customFormat="false" ht="15" hidden="false" customHeight="false" outlineLevel="0" collapsed="false">
      <c r="A300" s="7"/>
      <c r="B300" s="40"/>
      <c r="C300" s="7"/>
      <c r="D300" s="8" t="str">
        <f aca="false">IF($A300="","",IFERROR(INDEX(Invoices!$D$6:$D$505,MATCH($C300,Invoices!$A$6:$A$505,0)),"Invoice not found"))</f>
        <v/>
      </c>
      <c r="E300" s="7"/>
      <c r="F300" s="7"/>
      <c r="G300" s="42"/>
      <c r="H300" s="38" t="str">
        <f aca="false">IF($A300="","",SUMIFS($G$6:$G300,$C$6:$C300,$C300))</f>
        <v/>
      </c>
      <c r="I300" s="38" t="str">
        <f aca="false">IF($A300="","",IFERROR(ROUND(INDEX(Invoices!$J$6:$J$505,MATCH($C300,Invoices!$A$6:$A$505,0))-H300,2),""))</f>
        <v/>
      </c>
      <c r="J300" s="8" t="str">
        <f aca="false">IF($A300="","",IF(ISNA(MATCH($C300,Invoices!$A$6:$A$505,0)),"Check invoice no.",IF(I300&lt;0,"Overpaid","")))</f>
        <v/>
      </c>
    </row>
    <row r="301" customFormat="false" ht="15" hidden="false" customHeight="false" outlineLevel="0" collapsed="false">
      <c r="A301" s="7"/>
      <c r="B301" s="40"/>
      <c r="C301" s="7"/>
      <c r="D301" s="8" t="str">
        <f aca="false">IF($A301="","",IFERROR(INDEX(Invoices!$D$6:$D$505,MATCH($C301,Invoices!$A$6:$A$505,0)),"Invoice not found"))</f>
        <v/>
      </c>
      <c r="E301" s="7"/>
      <c r="F301" s="7"/>
      <c r="G301" s="42"/>
      <c r="H301" s="38" t="str">
        <f aca="false">IF($A301="","",SUMIFS($G$6:$G301,$C$6:$C301,$C301))</f>
        <v/>
      </c>
      <c r="I301" s="38" t="str">
        <f aca="false">IF($A301="","",IFERROR(ROUND(INDEX(Invoices!$J$6:$J$505,MATCH($C301,Invoices!$A$6:$A$505,0))-H301,2),""))</f>
        <v/>
      </c>
      <c r="J301" s="8" t="str">
        <f aca="false">IF($A301="","",IF(ISNA(MATCH($C301,Invoices!$A$6:$A$505,0)),"Check invoice no.",IF(I301&lt;0,"Overpaid","")))</f>
        <v/>
      </c>
    </row>
    <row r="302" customFormat="false" ht="15" hidden="false" customHeight="false" outlineLevel="0" collapsed="false">
      <c r="A302" s="7"/>
      <c r="B302" s="40"/>
      <c r="C302" s="7"/>
      <c r="D302" s="8" t="str">
        <f aca="false">IF($A302="","",IFERROR(INDEX(Invoices!$D$6:$D$505,MATCH($C302,Invoices!$A$6:$A$505,0)),"Invoice not found"))</f>
        <v/>
      </c>
      <c r="E302" s="7"/>
      <c r="F302" s="7"/>
      <c r="G302" s="42"/>
      <c r="H302" s="38" t="str">
        <f aca="false">IF($A302="","",SUMIFS($G$6:$G302,$C$6:$C302,$C302))</f>
        <v/>
      </c>
      <c r="I302" s="38" t="str">
        <f aca="false">IF($A302="","",IFERROR(ROUND(INDEX(Invoices!$J$6:$J$505,MATCH($C302,Invoices!$A$6:$A$505,0))-H302,2),""))</f>
        <v/>
      </c>
      <c r="J302" s="8" t="str">
        <f aca="false">IF($A302="","",IF(ISNA(MATCH($C302,Invoices!$A$6:$A$505,0)),"Check invoice no.",IF(I302&lt;0,"Overpaid","")))</f>
        <v/>
      </c>
    </row>
    <row r="303" customFormat="false" ht="15" hidden="false" customHeight="false" outlineLevel="0" collapsed="false">
      <c r="A303" s="7"/>
      <c r="B303" s="40"/>
      <c r="C303" s="7"/>
      <c r="D303" s="8" t="str">
        <f aca="false">IF($A303="","",IFERROR(INDEX(Invoices!$D$6:$D$505,MATCH($C303,Invoices!$A$6:$A$505,0)),"Invoice not found"))</f>
        <v/>
      </c>
      <c r="E303" s="7"/>
      <c r="F303" s="7"/>
      <c r="G303" s="42"/>
      <c r="H303" s="38" t="str">
        <f aca="false">IF($A303="","",SUMIFS($G$6:$G303,$C$6:$C303,$C303))</f>
        <v/>
      </c>
      <c r="I303" s="38" t="str">
        <f aca="false">IF($A303="","",IFERROR(ROUND(INDEX(Invoices!$J$6:$J$505,MATCH($C303,Invoices!$A$6:$A$505,0))-H303,2),""))</f>
        <v/>
      </c>
      <c r="J303" s="8" t="str">
        <f aca="false">IF($A303="","",IF(ISNA(MATCH($C303,Invoices!$A$6:$A$505,0)),"Check invoice no.",IF(I303&lt;0,"Overpaid","")))</f>
        <v/>
      </c>
    </row>
    <row r="304" customFormat="false" ht="15" hidden="false" customHeight="false" outlineLevel="0" collapsed="false">
      <c r="A304" s="7"/>
      <c r="B304" s="40"/>
      <c r="C304" s="7"/>
      <c r="D304" s="8" t="str">
        <f aca="false">IF($A304="","",IFERROR(INDEX(Invoices!$D$6:$D$505,MATCH($C304,Invoices!$A$6:$A$505,0)),"Invoice not found"))</f>
        <v/>
      </c>
      <c r="E304" s="7"/>
      <c r="F304" s="7"/>
      <c r="G304" s="42"/>
      <c r="H304" s="38" t="str">
        <f aca="false">IF($A304="","",SUMIFS($G$6:$G304,$C$6:$C304,$C304))</f>
        <v/>
      </c>
      <c r="I304" s="38" t="str">
        <f aca="false">IF($A304="","",IFERROR(ROUND(INDEX(Invoices!$J$6:$J$505,MATCH($C304,Invoices!$A$6:$A$505,0))-H304,2),""))</f>
        <v/>
      </c>
      <c r="J304" s="8" t="str">
        <f aca="false">IF($A304="","",IF(ISNA(MATCH($C304,Invoices!$A$6:$A$505,0)),"Check invoice no.",IF(I304&lt;0,"Overpaid","")))</f>
        <v/>
      </c>
    </row>
    <row r="305" customFormat="false" ht="15" hidden="false" customHeight="false" outlineLevel="0" collapsed="false">
      <c r="A305" s="7"/>
      <c r="B305" s="40"/>
      <c r="C305" s="7"/>
      <c r="D305" s="8" t="str">
        <f aca="false">IF($A305="","",IFERROR(INDEX(Invoices!$D$6:$D$505,MATCH($C305,Invoices!$A$6:$A$505,0)),"Invoice not found"))</f>
        <v/>
      </c>
      <c r="E305" s="7"/>
      <c r="F305" s="7"/>
      <c r="G305" s="42"/>
      <c r="H305" s="38" t="str">
        <f aca="false">IF($A305="","",SUMIFS($G$6:$G305,$C$6:$C305,$C305))</f>
        <v/>
      </c>
      <c r="I305" s="38" t="str">
        <f aca="false">IF($A305="","",IFERROR(ROUND(INDEX(Invoices!$J$6:$J$505,MATCH($C305,Invoices!$A$6:$A$505,0))-H305,2),""))</f>
        <v/>
      </c>
      <c r="J305" s="8" t="str">
        <f aca="false">IF($A305="","",IF(ISNA(MATCH($C305,Invoices!$A$6:$A$505,0)),"Check invoice no.",IF(I305&lt;0,"Overpaid","")))</f>
        <v/>
      </c>
    </row>
    <row r="306" customFormat="false" ht="15" hidden="false" customHeight="false" outlineLevel="0" collapsed="false">
      <c r="A306" s="7"/>
      <c r="B306" s="40"/>
      <c r="C306" s="7"/>
      <c r="D306" s="8" t="str">
        <f aca="false">IF($A306="","",IFERROR(INDEX(Invoices!$D$6:$D$505,MATCH($C306,Invoices!$A$6:$A$505,0)),"Invoice not found"))</f>
        <v/>
      </c>
      <c r="E306" s="7"/>
      <c r="F306" s="7"/>
      <c r="G306" s="42"/>
      <c r="H306" s="38" t="str">
        <f aca="false">IF($A306="","",SUMIFS($G$6:$G306,$C$6:$C306,$C306))</f>
        <v/>
      </c>
      <c r="I306" s="38" t="str">
        <f aca="false">IF($A306="","",IFERROR(ROUND(INDEX(Invoices!$J$6:$J$505,MATCH($C306,Invoices!$A$6:$A$505,0))-H306,2),""))</f>
        <v/>
      </c>
      <c r="J306" s="8" t="str">
        <f aca="false">IF($A306="","",IF(ISNA(MATCH($C306,Invoices!$A$6:$A$505,0)),"Check invoice no.",IF(I306&lt;0,"Overpaid","")))</f>
        <v/>
      </c>
    </row>
    <row r="307" customFormat="false" ht="15" hidden="false" customHeight="false" outlineLevel="0" collapsed="false">
      <c r="A307" s="7"/>
      <c r="B307" s="40"/>
      <c r="C307" s="7"/>
      <c r="D307" s="8" t="str">
        <f aca="false">IF($A307="","",IFERROR(INDEX(Invoices!$D$6:$D$505,MATCH($C307,Invoices!$A$6:$A$505,0)),"Invoice not found"))</f>
        <v/>
      </c>
      <c r="E307" s="7"/>
      <c r="F307" s="7"/>
      <c r="G307" s="42"/>
      <c r="H307" s="38" t="str">
        <f aca="false">IF($A307="","",SUMIFS($G$6:$G307,$C$6:$C307,$C307))</f>
        <v/>
      </c>
      <c r="I307" s="38" t="str">
        <f aca="false">IF($A307="","",IFERROR(ROUND(INDEX(Invoices!$J$6:$J$505,MATCH($C307,Invoices!$A$6:$A$505,0))-H307,2),""))</f>
        <v/>
      </c>
      <c r="J307" s="8" t="str">
        <f aca="false">IF($A307="","",IF(ISNA(MATCH($C307,Invoices!$A$6:$A$505,0)),"Check invoice no.",IF(I307&lt;0,"Overpaid","")))</f>
        <v/>
      </c>
    </row>
    <row r="308" customFormat="false" ht="15" hidden="false" customHeight="false" outlineLevel="0" collapsed="false">
      <c r="A308" s="7"/>
      <c r="B308" s="40"/>
      <c r="C308" s="7"/>
      <c r="D308" s="8" t="str">
        <f aca="false">IF($A308="","",IFERROR(INDEX(Invoices!$D$6:$D$505,MATCH($C308,Invoices!$A$6:$A$505,0)),"Invoice not found"))</f>
        <v/>
      </c>
      <c r="E308" s="7"/>
      <c r="F308" s="7"/>
      <c r="G308" s="42"/>
      <c r="H308" s="38" t="str">
        <f aca="false">IF($A308="","",SUMIFS($G$6:$G308,$C$6:$C308,$C308))</f>
        <v/>
      </c>
      <c r="I308" s="38" t="str">
        <f aca="false">IF($A308="","",IFERROR(ROUND(INDEX(Invoices!$J$6:$J$505,MATCH($C308,Invoices!$A$6:$A$505,0))-H308,2),""))</f>
        <v/>
      </c>
      <c r="J308" s="8" t="str">
        <f aca="false">IF($A308="","",IF(ISNA(MATCH($C308,Invoices!$A$6:$A$505,0)),"Check invoice no.",IF(I308&lt;0,"Overpaid","")))</f>
        <v/>
      </c>
    </row>
    <row r="309" customFormat="false" ht="15" hidden="false" customHeight="false" outlineLevel="0" collapsed="false">
      <c r="A309" s="7"/>
      <c r="B309" s="40"/>
      <c r="C309" s="7"/>
      <c r="D309" s="8" t="str">
        <f aca="false">IF($A309="","",IFERROR(INDEX(Invoices!$D$6:$D$505,MATCH($C309,Invoices!$A$6:$A$505,0)),"Invoice not found"))</f>
        <v/>
      </c>
      <c r="E309" s="7"/>
      <c r="F309" s="7"/>
      <c r="G309" s="42"/>
      <c r="H309" s="38" t="str">
        <f aca="false">IF($A309="","",SUMIFS($G$6:$G309,$C$6:$C309,$C309))</f>
        <v/>
      </c>
      <c r="I309" s="38" t="str">
        <f aca="false">IF($A309="","",IFERROR(ROUND(INDEX(Invoices!$J$6:$J$505,MATCH($C309,Invoices!$A$6:$A$505,0))-H309,2),""))</f>
        <v/>
      </c>
      <c r="J309" s="8" t="str">
        <f aca="false">IF($A309="","",IF(ISNA(MATCH($C309,Invoices!$A$6:$A$505,0)),"Check invoice no.",IF(I309&lt;0,"Overpaid","")))</f>
        <v/>
      </c>
    </row>
    <row r="310" customFormat="false" ht="15" hidden="false" customHeight="false" outlineLevel="0" collapsed="false">
      <c r="A310" s="7"/>
      <c r="B310" s="40"/>
      <c r="C310" s="7"/>
      <c r="D310" s="8" t="str">
        <f aca="false">IF($A310="","",IFERROR(INDEX(Invoices!$D$6:$D$505,MATCH($C310,Invoices!$A$6:$A$505,0)),"Invoice not found"))</f>
        <v/>
      </c>
      <c r="E310" s="7"/>
      <c r="F310" s="7"/>
      <c r="G310" s="42"/>
      <c r="H310" s="38" t="str">
        <f aca="false">IF($A310="","",SUMIFS($G$6:$G310,$C$6:$C310,$C310))</f>
        <v/>
      </c>
      <c r="I310" s="38" t="str">
        <f aca="false">IF($A310="","",IFERROR(ROUND(INDEX(Invoices!$J$6:$J$505,MATCH($C310,Invoices!$A$6:$A$505,0))-H310,2),""))</f>
        <v/>
      </c>
      <c r="J310" s="8" t="str">
        <f aca="false">IF($A310="","",IF(ISNA(MATCH($C310,Invoices!$A$6:$A$505,0)),"Check invoice no.",IF(I310&lt;0,"Overpaid","")))</f>
        <v/>
      </c>
    </row>
    <row r="311" customFormat="false" ht="15" hidden="false" customHeight="false" outlineLevel="0" collapsed="false">
      <c r="A311" s="7"/>
      <c r="B311" s="40"/>
      <c r="C311" s="7"/>
      <c r="D311" s="8" t="str">
        <f aca="false">IF($A311="","",IFERROR(INDEX(Invoices!$D$6:$D$505,MATCH($C311,Invoices!$A$6:$A$505,0)),"Invoice not found"))</f>
        <v/>
      </c>
      <c r="E311" s="7"/>
      <c r="F311" s="7"/>
      <c r="G311" s="42"/>
      <c r="H311" s="38" t="str">
        <f aca="false">IF($A311="","",SUMIFS($G$6:$G311,$C$6:$C311,$C311))</f>
        <v/>
      </c>
      <c r="I311" s="38" t="str">
        <f aca="false">IF($A311="","",IFERROR(ROUND(INDEX(Invoices!$J$6:$J$505,MATCH($C311,Invoices!$A$6:$A$505,0))-H311,2),""))</f>
        <v/>
      </c>
      <c r="J311" s="8" t="str">
        <f aca="false">IF($A311="","",IF(ISNA(MATCH($C311,Invoices!$A$6:$A$505,0)),"Check invoice no.",IF(I311&lt;0,"Overpaid","")))</f>
        <v/>
      </c>
    </row>
    <row r="312" customFormat="false" ht="15" hidden="false" customHeight="false" outlineLevel="0" collapsed="false">
      <c r="A312" s="7"/>
      <c r="B312" s="40"/>
      <c r="C312" s="7"/>
      <c r="D312" s="8" t="str">
        <f aca="false">IF($A312="","",IFERROR(INDEX(Invoices!$D$6:$D$505,MATCH($C312,Invoices!$A$6:$A$505,0)),"Invoice not found"))</f>
        <v/>
      </c>
      <c r="E312" s="7"/>
      <c r="F312" s="7"/>
      <c r="G312" s="42"/>
      <c r="H312" s="38" t="str">
        <f aca="false">IF($A312="","",SUMIFS($G$6:$G312,$C$6:$C312,$C312))</f>
        <v/>
      </c>
      <c r="I312" s="38" t="str">
        <f aca="false">IF($A312="","",IFERROR(ROUND(INDEX(Invoices!$J$6:$J$505,MATCH($C312,Invoices!$A$6:$A$505,0))-H312,2),""))</f>
        <v/>
      </c>
      <c r="J312" s="8" t="str">
        <f aca="false">IF($A312="","",IF(ISNA(MATCH($C312,Invoices!$A$6:$A$505,0)),"Check invoice no.",IF(I312&lt;0,"Overpaid","")))</f>
        <v/>
      </c>
    </row>
    <row r="313" customFormat="false" ht="15" hidden="false" customHeight="false" outlineLevel="0" collapsed="false">
      <c r="A313" s="7"/>
      <c r="B313" s="40"/>
      <c r="C313" s="7"/>
      <c r="D313" s="8" t="str">
        <f aca="false">IF($A313="","",IFERROR(INDEX(Invoices!$D$6:$D$505,MATCH($C313,Invoices!$A$6:$A$505,0)),"Invoice not found"))</f>
        <v/>
      </c>
      <c r="E313" s="7"/>
      <c r="F313" s="7"/>
      <c r="G313" s="42"/>
      <c r="H313" s="38" t="str">
        <f aca="false">IF($A313="","",SUMIFS($G$6:$G313,$C$6:$C313,$C313))</f>
        <v/>
      </c>
      <c r="I313" s="38" t="str">
        <f aca="false">IF($A313="","",IFERROR(ROUND(INDEX(Invoices!$J$6:$J$505,MATCH($C313,Invoices!$A$6:$A$505,0))-H313,2),""))</f>
        <v/>
      </c>
      <c r="J313" s="8" t="str">
        <f aca="false">IF($A313="","",IF(ISNA(MATCH($C313,Invoices!$A$6:$A$505,0)),"Check invoice no.",IF(I313&lt;0,"Overpaid","")))</f>
        <v/>
      </c>
    </row>
    <row r="314" customFormat="false" ht="15" hidden="false" customHeight="false" outlineLevel="0" collapsed="false">
      <c r="A314" s="7"/>
      <c r="B314" s="40"/>
      <c r="C314" s="7"/>
      <c r="D314" s="8" t="str">
        <f aca="false">IF($A314="","",IFERROR(INDEX(Invoices!$D$6:$D$505,MATCH($C314,Invoices!$A$6:$A$505,0)),"Invoice not found"))</f>
        <v/>
      </c>
      <c r="E314" s="7"/>
      <c r="F314" s="7"/>
      <c r="G314" s="42"/>
      <c r="H314" s="38" t="str">
        <f aca="false">IF($A314="","",SUMIFS($G$6:$G314,$C$6:$C314,$C314))</f>
        <v/>
      </c>
      <c r="I314" s="38" t="str">
        <f aca="false">IF($A314="","",IFERROR(ROUND(INDEX(Invoices!$J$6:$J$505,MATCH($C314,Invoices!$A$6:$A$505,0))-H314,2),""))</f>
        <v/>
      </c>
      <c r="J314" s="8" t="str">
        <f aca="false">IF($A314="","",IF(ISNA(MATCH($C314,Invoices!$A$6:$A$505,0)),"Check invoice no.",IF(I314&lt;0,"Overpaid","")))</f>
        <v/>
      </c>
    </row>
    <row r="315" customFormat="false" ht="15" hidden="false" customHeight="false" outlineLevel="0" collapsed="false">
      <c r="A315" s="7"/>
      <c r="B315" s="40"/>
      <c r="C315" s="7"/>
      <c r="D315" s="8" t="str">
        <f aca="false">IF($A315="","",IFERROR(INDEX(Invoices!$D$6:$D$505,MATCH($C315,Invoices!$A$6:$A$505,0)),"Invoice not found"))</f>
        <v/>
      </c>
      <c r="E315" s="7"/>
      <c r="F315" s="7"/>
      <c r="G315" s="42"/>
      <c r="H315" s="38" t="str">
        <f aca="false">IF($A315="","",SUMIFS($G$6:$G315,$C$6:$C315,$C315))</f>
        <v/>
      </c>
      <c r="I315" s="38" t="str">
        <f aca="false">IF($A315="","",IFERROR(ROUND(INDEX(Invoices!$J$6:$J$505,MATCH($C315,Invoices!$A$6:$A$505,0))-H315,2),""))</f>
        <v/>
      </c>
      <c r="J315" s="8" t="str">
        <f aca="false">IF($A315="","",IF(ISNA(MATCH($C315,Invoices!$A$6:$A$505,0)),"Check invoice no.",IF(I315&lt;0,"Overpaid","")))</f>
        <v/>
      </c>
    </row>
    <row r="316" customFormat="false" ht="15" hidden="false" customHeight="false" outlineLevel="0" collapsed="false">
      <c r="A316" s="7"/>
      <c r="B316" s="40"/>
      <c r="C316" s="7"/>
      <c r="D316" s="8" t="str">
        <f aca="false">IF($A316="","",IFERROR(INDEX(Invoices!$D$6:$D$505,MATCH($C316,Invoices!$A$6:$A$505,0)),"Invoice not found"))</f>
        <v/>
      </c>
      <c r="E316" s="7"/>
      <c r="F316" s="7"/>
      <c r="G316" s="42"/>
      <c r="H316" s="38" t="str">
        <f aca="false">IF($A316="","",SUMIFS($G$6:$G316,$C$6:$C316,$C316))</f>
        <v/>
      </c>
      <c r="I316" s="38" t="str">
        <f aca="false">IF($A316="","",IFERROR(ROUND(INDEX(Invoices!$J$6:$J$505,MATCH($C316,Invoices!$A$6:$A$505,0))-H316,2),""))</f>
        <v/>
      </c>
      <c r="J316" s="8" t="str">
        <f aca="false">IF($A316="","",IF(ISNA(MATCH($C316,Invoices!$A$6:$A$505,0)),"Check invoice no.",IF(I316&lt;0,"Overpaid","")))</f>
        <v/>
      </c>
    </row>
    <row r="317" customFormat="false" ht="15" hidden="false" customHeight="false" outlineLevel="0" collapsed="false">
      <c r="A317" s="7"/>
      <c r="B317" s="40"/>
      <c r="C317" s="7"/>
      <c r="D317" s="8" t="str">
        <f aca="false">IF($A317="","",IFERROR(INDEX(Invoices!$D$6:$D$505,MATCH($C317,Invoices!$A$6:$A$505,0)),"Invoice not found"))</f>
        <v/>
      </c>
      <c r="E317" s="7"/>
      <c r="F317" s="7"/>
      <c r="G317" s="42"/>
      <c r="H317" s="38" t="str">
        <f aca="false">IF($A317="","",SUMIFS($G$6:$G317,$C$6:$C317,$C317))</f>
        <v/>
      </c>
      <c r="I317" s="38" t="str">
        <f aca="false">IF($A317="","",IFERROR(ROUND(INDEX(Invoices!$J$6:$J$505,MATCH($C317,Invoices!$A$6:$A$505,0))-H317,2),""))</f>
        <v/>
      </c>
      <c r="J317" s="8" t="str">
        <f aca="false">IF($A317="","",IF(ISNA(MATCH($C317,Invoices!$A$6:$A$505,0)),"Check invoice no.",IF(I317&lt;0,"Overpaid","")))</f>
        <v/>
      </c>
    </row>
    <row r="318" customFormat="false" ht="15" hidden="false" customHeight="false" outlineLevel="0" collapsed="false">
      <c r="A318" s="7"/>
      <c r="B318" s="40"/>
      <c r="C318" s="7"/>
      <c r="D318" s="8" t="str">
        <f aca="false">IF($A318="","",IFERROR(INDEX(Invoices!$D$6:$D$505,MATCH($C318,Invoices!$A$6:$A$505,0)),"Invoice not found"))</f>
        <v/>
      </c>
      <c r="E318" s="7"/>
      <c r="F318" s="7"/>
      <c r="G318" s="42"/>
      <c r="H318" s="38" t="str">
        <f aca="false">IF($A318="","",SUMIFS($G$6:$G318,$C$6:$C318,$C318))</f>
        <v/>
      </c>
      <c r="I318" s="38" t="str">
        <f aca="false">IF($A318="","",IFERROR(ROUND(INDEX(Invoices!$J$6:$J$505,MATCH($C318,Invoices!$A$6:$A$505,0))-H318,2),""))</f>
        <v/>
      </c>
      <c r="J318" s="8" t="str">
        <f aca="false">IF($A318="","",IF(ISNA(MATCH($C318,Invoices!$A$6:$A$505,0)),"Check invoice no.",IF(I318&lt;0,"Overpaid","")))</f>
        <v/>
      </c>
    </row>
    <row r="319" customFormat="false" ht="15" hidden="false" customHeight="false" outlineLevel="0" collapsed="false">
      <c r="A319" s="7"/>
      <c r="B319" s="40"/>
      <c r="C319" s="7"/>
      <c r="D319" s="8" t="str">
        <f aca="false">IF($A319="","",IFERROR(INDEX(Invoices!$D$6:$D$505,MATCH($C319,Invoices!$A$6:$A$505,0)),"Invoice not found"))</f>
        <v/>
      </c>
      <c r="E319" s="7"/>
      <c r="F319" s="7"/>
      <c r="G319" s="42"/>
      <c r="H319" s="38" t="str">
        <f aca="false">IF($A319="","",SUMIFS($G$6:$G319,$C$6:$C319,$C319))</f>
        <v/>
      </c>
      <c r="I319" s="38" t="str">
        <f aca="false">IF($A319="","",IFERROR(ROUND(INDEX(Invoices!$J$6:$J$505,MATCH($C319,Invoices!$A$6:$A$505,0))-H319,2),""))</f>
        <v/>
      </c>
      <c r="J319" s="8" t="str">
        <f aca="false">IF($A319="","",IF(ISNA(MATCH($C319,Invoices!$A$6:$A$505,0)),"Check invoice no.",IF(I319&lt;0,"Overpaid","")))</f>
        <v/>
      </c>
    </row>
    <row r="320" customFormat="false" ht="15" hidden="false" customHeight="false" outlineLevel="0" collapsed="false">
      <c r="A320" s="7"/>
      <c r="B320" s="40"/>
      <c r="C320" s="7"/>
      <c r="D320" s="8" t="str">
        <f aca="false">IF($A320="","",IFERROR(INDEX(Invoices!$D$6:$D$505,MATCH($C320,Invoices!$A$6:$A$505,0)),"Invoice not found"))</f>
        <v/>
      </c>
      <c r="E320" s="7"/>
      <c r="F320" s="7"/>
      <c r="G320" s="42"/>
      <c r="H320" s="38" t="str">
        <f aca="false">IF($A320="","",SUMIFS($G$6:$G320,$C$6:$C320,$C320))</f>
        <v/>
      </c>
      <c r="I320" s="38" t="str">
        <f aca="false">IF($A320="","",IFERROR(ROUND(INDEX(Invoices!$J$6:$J$505,MATCH($C320,Invoices!$A$6:$A$505,0))-H320,2),""))</f>
        <v/>
      </c>
      <c r="J320" s="8" t="str">
        <f aca="false">IF($A320="","",IF(ISNA(MATCH($C320,Invoices!$A$6:$A$505,0)),"Check invoice no.",IF(I320&lt;0,"Overpaid","")))</f>
        <v/>
      </c>
    </row>
    <row r="321" customFormat="false" ht="15" hidden="false" customHeight="false" outlineLevel="0" collapsed="false">
      <c r="A321" s="7"/>
      <c r="B321" s="40"/>
      <c r="C321" s="7"/>
      <c r="D321" s="8" t="str">
        <f aca="false">IF($A321="","",IFERROR(INDEX(Invoices!$D$6:$D$505,MATCH($C321,Invoices!$A$6:$A$505,0)),"Invoice not found"))</f>
        <v/>
      </c>
      <c r="E321" s="7"/>
      <c r="F321" s="7"/>
      <c r="G321" s="42"/>
      <c r="H321" s="38" t="str">
        <f aca="false">IF($A321="","",SUMIFS($G$6:$G321,$C$6:$C321,$C321))</f>
        <v/>
      </c>
      <c r="I321" s="38" t="str">
        <f aca="false">IF($A321="","",IFERROR(ROUND(INDEX(Invoices!$J$6:$J$505,MATCH($C321,Invoices!$A$6:$A$505,0))-H321,2),""))</f>
        <v/>
      </c>
      <c r="J321" s="8" t="str">
        <f aca="false">IF($A321="","",IF(ISNA(MATCH($C321,Invoices!$A$6:$A$505,0)),"Check invoice no.",IF(I321&lt;0,"Overpaid","")))</f>
        <v/>
      </c>
    </row>
    <row r="322" customFormat="false" ht="15" hidden="false" customHeight="false" outlineLevel="0" collapsed="false">
      <c r="A322" s="7"/>
      <c r="B322" s="40"/>
      <c r="C322" s="7"/>
      <c r="D322" s="8" t="str">
        <f aca="false">IF($A322="","",IFERROR(INDEX(Invoices!$D$6:$D$505,MATCH($C322,Invoices!$A$6:$A$505,0)),"Invoice not found"))</f>
        <v/>
      </c>
      <c r="E322" s="7"/>
      <c r="F322" s="7"/>
      <c r="G322" s="42"/>
      <c r="H322" s="38" t="str">
        <f aca="false">IF($A322="","",SUMIFS($G$6:$G322,$C$6:$C322,$C322))</f>
        <v/>
      </c>
      <c r="I322" s="38" t="str">
        <f aca="false">IF($A322="","",IFERROR(ROUND(INDEX(Invoices!$J$6:$J$505,MATCH($C322,Invoices!$A$6:$A$505,0))-H322,2),""))</f>
        <v/>
      </c>
      <c r="J322" s="8" t="str">
        <f aca="false">IF($A322="","",IF(ISNA(MATCH($C322,Invoices!$A$6:$A$505,0)),"Check invoice no.",IF(I322&lt;0,"Overpaid","")))</f>
        <v/>
      </c>
    </row>
    <row r="323" customFormat="false" ht="15" hidden="false" customHeight="false" outlineLevel="0" collapsed="false">
      <c r="A323" s="7"/>
      <c r="B323" s="40"/>
      <c r="C323" s="7"/>
      <c r="D323" s="8" t="str">
        <f aca="false">IF($A323="","",IFERROR(INDEX(Invoices!$D$6:$D$505,MATCH($C323,Invoices!$A$6:$A$505,0)),"Invoice not found"))</f>
        <v/>
      </c>
      <c r="E323" s="7"/>
      <c r="F323" s="7"/>
      <c r="G323" s="42"/>
      <c r="H323" s="38" t="str">
        <f aca="false">IF($A323="","",SUMIFS($G$6:$G323,$C$6:$C323,$C323))</f>
        <v/>
      </c>
      <c r="I323" s="38" t="str">
        <f aca="false">IF($A323="","",IFERROR(ROUND(INDEX(Invoices!$J$6:$J$505,MATCH($C323,Invoices!$A$6:$A$505,0))-H323,2),""))</f>
        <v/>
      </c>
      <c r="J323" s="8" t="str">
        <f aca="false">IF($A323="","",IF(ISNA(MATCH($C323,Invoices!$A$6:$A$505,0)),"Check invoice no.",IF(I323&lt;0,"Overpaid","")))</f>
        <v/>
      </c>
    </row>
    <row r="324" customFormat="false" ht="15" hidden="false" customHeight="false" outlineLevel="0" collapsed="false">
      <c r="A324" s="7"/>
      <c r="B324" s="40"/>
      <c r="C324" s="7"/>
      <c r="D324" s="8" t="str">
        <f aca="false">IF($A324="","",IFERROR(INDEX(Invoices!$D$6:$D$505,MATCH($C324,Invoices!$A$6:$A$505,0)),"Invoice not found"))</f>
        <v/>
      </c>
      <c r="E324" s="7"/>
      <c r="F324" s="7"/>
      <c r="G324" s="42"/>
      <c r="H324" s="38" t="str">
        <f aca="false">IF($A324="","",SUMIFS($G$6:$G324,$C$6:$C324,$C324))</f>
        <v/>
      </c>
      <c r="I324" s="38" t="str">
        <f aca="false">IF($A324="","",IFERROR(ROUND(INDEX(Invoices!$J$6:$J$505,MATCH($C324,Invoices!$A$6:$A$505,0))-H324,2),""))</f>
        <v/>
      </c>
      <c r="J324" s="8" t="str">
        <f aca="false">IF($A324="","",IF(ISNA(MATCH($C324,Invoices!$A$6:$A$505,0)),"Check invoice no.",IF(I324&lt;0,"Overpaid","")))</f>
        <v/>
      </c>
    </row>
    <row r="325" customFormat="false" ht="15" hidden="false" customHeight="false" outlineLevel="0" collapsed="false">
      <c r="A325" s="7"/>
      <c r="B325" s="40"/>
      <c r="C325" s="7"/>
      <c r="D325" s="8" t="str">
        <f aca="false">IF($A325="","",IFERROR(INDEX(Invoices!$D$6:$D$505,MATCH($C325,Invoices!$A$6:$A$505,0)),"Invoice not found"))</f>
        <v/>
      </c>
      <c r="E325" s="7"/>
      <c r="F325" s="7"/>
      <c r="G325" s="42"/>
      <c r="H325" s="38" t="str">
        <f aca="false">IF($A325="","",SUMIFS($G$6:$G325,$C$6:$C325,$C325))</f>
        <v/>
      </c>
      <c r="I325" s="38" t="str">
        <f aca="false">IF($A325="","",IFERROR(ROUND(INDEX(Invoices!$J$6:$J$505,MATCH($C325,Invoices!$A$6:$A$505,0))-H325,2),""))</f>
        <v/>
      </c>
      <c r="J325" s="8" t="str">
        <f aca="false">IF($A325="","",IF(ISNA(MATCH($C325,Invoices!$A$6:$A$505,0)),"Check invoice no.",IF(I325&lt;0,"Overpaid","")))</f>
        <v/>
      </c>
    </row>
    <row r="326" customFormat="false" ht="15" hidden="false" customHeight="false" outlineLevel="0" collapsed="false">
      <c r="A326" s="7"/>
      <c r="B326" s="40"/>
      <c r="C326" s="7"/>
      <c r="D326" s="8" t="str">
        <f aca="false">IF($A326="","",IFERROR(INDEX(Invoices!$D$6:$D$505,MATCH($C326,Invoices!$A$6:$A$505,0)),"Invoice not found"))</f>
        <v/>
      </c>
      <c r="E326" s="7"/>
      <c r="F326" s="7"/>
      <c r="G326" s="42"/>
      <c r="H326" s="38" t="str">
        <f aca="false">IF($A326="","",SUMIFS($G$6:$G326,$C$6:$C326,$C326))</f>
        <v/>
      </c>
      <c r="I326" s="38" t="str">
        <f aca="false">IF($A326="","",IFERROR(ROUND(INDEX(Invoices!$J$6:$J$505,MATCH($C326,Invoices!$A$6:$A$505,0))-H326,2),""))</f>
        <v/>
      </c>
      <c r="J326" s="8" t="str">
        <f aca="false">IF($A326="","",IF(ISNA(MATCH($C326,Invoices!$A$6:$A$505,0)),"Check invoice no.",IF(I326&lt;0,"Overpaid","")))</f>
        <v/>
      </c>
    </row>
    <row r="327" customFormat="false" ht="15" hidden="false" customHeight="false" outlineLevel="0" collapsed="false">
      <c r="A327" s="7"/>
      <c r="B327" s="40"/>
      <c r="C327" s="7"/>
      <c r="D327" s="8" t="str">
        <f aca="false">IF($A327="","",IFERROR(INDEX(Invoices!$D$6:$D$505,MATCH($C327,Invoices!$A$6:$A$505,0)),"Invoice not found"))</f>
        <v/>
      </c>
      <c r="E327" s="7"/>
      <c r="F327" s="7"/>
      <c r="G327" s="42"/>
      <c r="H327" s="38" t="str">
        <f aca="false">IF($A327="","",SUMIFS($G$6:$G327,$C$6:$C327,$C327))</f>
        <v/>
      </c>
      <c r="I327" s="38" t="str">
        <f aca="false">IF($A327="","",IFERROR(ROUND(INDEX(Invoices!$J$6:$J$505,MATCH($C327,Invoices!$A$6:$A$505,0))-H327,2),""))</f>
        <v/>
      </c>
      <c r="J327" s="8" t="str">
        <f aca="false">IF($A327="","",IF(ISNA(MATCH($C327,Invoices!$A$6:$A$505,0)),"Check invoice no.",IF(I327&lt;0,"Overpaid","")))</f>
        <v/>
      </c>
    </row>
    <row r="328" customFormat="false" ht="15" hidden="false" customHeight="false" outlineLevel="0" collapsed="false">
      <c r="A328" s="7"/>
      <c r="B328" s="40"/>
      <c r="C328" s="7"/>
      <c r="D328" s="8" t="str">
        <f aca="false">IF($A328="","",IFERROR(INDEX(Invoices!$D$6:$D$505,MATCH($C328,Invoices!$A$6:$A$505,0)),"Invoice not found"))</f>
        <v/>
      </c>
      <c r="E328" s="7"/>
      <c r="F328" s="7"/>
      <c r="G328" s="42"/>
      <c r="H328" s="38" t="str">
        <f aca="false">IF($A328="","",SUMIFS($G$6:$G328,$C$6:$C328,$C328))</f>
        <v/>
      </c>
      <c r="I328" s="38" t="str">
        <f aca="false">IF($A328="","",IFERROR(ROUND(INDEX(Invoices!$J$6:$J$505,MATCH($C328,Invoices!$A$6:$A$505,0))-H328,2),""))</f>
        <v/>
      </c>
      <c r="J328" s="8" t="str">
        <f aca="false">IF($A328="","",IF(ISNA(MATCH($C328,Invoices!$A$6:$A$505,0)),"Check invoice no.",IF(I328&lt;0,"Overpaid","")))</f>
        <v/>
      </c>
    </row>
    <row r="329" customFormat="false" ht="15" hidden="false" customHeight="false" outlineLevel="0" collapsed="false">
      <c r="A329" s="7"/>
      <c r="B329" s="40"/>
      <c r="C329" s="7"/>
      <c r="D329" s="8" t="str">
        <f aca="false">IF($A329="","",IFERROR(INDEX(Invoices!$D$6:$D$505,MATCH($C329,Invoices!$A$6:$A$505,0)),"Invoice not found"))</f>
        <v/>
      </c>
      <c r="E329" s="7"/>
      <c r="F329" s="7"/>
      <c r="G329" s="42"/>
      <c r="H329" s="38" t="str">
        <f aca="false">IF($A329="","",SUMIFS($G$6:$G329,$C$6:$C329,$C329))</f>
        <v/>
      </c>
      <c r="I329" s="38" t="str">
        <f aca="false">IF($A329="","",IFERROR(ROUND(INDEX(Invoices!$J$6:$J$505,MATCH($C329,Invoices!$A$6:$A$505,0))-H329,2),""))</f>
        <v/>
      </c>
      <c r="J329" s="8" t="str">
        <f aca="false">IF($A329="","",IF(ISNA(MATCH($C329,Invoices!$A$6:$A$505,0)),"Check invoice no.",IF(I329&lt;0,"Overpaid","")))</f>
        <v/>
      </c>
    </row>
    <row r="330" customFormat="false" ht="15" hidden="false" customHeight="false" outlineLevel="0" collapsed="false">
      <c r="A330" s="7"/>
      <c r="B330" s="40"/>
      <c r="C330" s="7"/>
      <c r="D330" s="8" t="str">
        <f aca="false">IF($A330="","",IFERROR(INDEX(Invoices!$D$6:$D$505,MATCH($C330,Invoices!$A$6:$A$505,0)),"Invoice not found"))</f>
        <v/>
      </c>
      <c r="E330" s="7"/>
      <c r="F330" s="7"/>
      <c r="G330" s="42"/>
      <c r="H330" s="38" t="str">
        <f aca="false">IF($A330="","",SUMIFS($G$6:$G330,$C$6:$C330,$C330))</f>
        <v/>
      </c>
      <c r="I330" s="38" t="str">
        <f aca="false">IF($A330="","",IFERROR(ROUND(INDEX(Invoices!$J$6:$J$505,MATCH($C330,Invoices!$A$6:$A$505,0))-H330,2),""))</f>
        <v/>
      </c>
      <c r="J330" s="8" t="str">
        <f aca="false">IF($A330="","",IF(ISNA(MATCH($C330,Invoices!$A$6:$A$505,0)),"Check invoice no.",IF(I330&lt;0,"Overpaid","")))</f>
        <v/>
      </c>
    </row>
    <row r="331" customFormat="false" ht="15" hidden="false" customHeight="false" outlineLevel="0" collapsed="false">
      <c r="A331" s="7"/>
      <c r="B331" s="40"/>
      <c r="C331" s="7"/>
      <c r="D331" s="8" t="str">
        <f aca="false">IF($A331="","",IFERROR(INDEX(Invoices!$D$6:$D$505,MATCH($C331,Invoices!$A$6:$A$505,0)),"Invoice not found"))</f>
        <v/>
      </c>
      <c r="E331" s="7"/>
      <c r="F331" s="7"/>
      <c r="G331" s="42"/>
      <c r="H331" s="38" t="str">
        <f aca="false">IF($A331="","",SUMIFS($G$6:$G331,$C$6:$C331,$C331))</f>
        <v/>
      </c>
      <c r="I331" s="38" t="str">
        <f aca="false">IF($A331="","",IFERROR(ROUND(INDEX(Invoices!$J$6:$J$505,MATCH($C331,Invoices!$A$6:$A$505,0))-H331,2),""))</f>
        <v/>
      </c>
      <c r="J331" s="8" t="str">
        <f aca="false">IF($A331="","",IF(ISNA(MATCH($C331,Invoices!$A$6:$A$505,0)),"Check invoice no.",IF(I331&lt;0,"Overpaid","")))</f>
        <v/>
      </c>
    </row>
    <row r="332" customFormat="false" ht="15" hidden="false" customHeight="false" outlineLevel="0" collapsed="false">
      <c r="A332" s="7"/>
      <c r="B332" s="40"/>
      <c r="C332" s="7"/>
      <c r="D332" s="8" t="str">
        <f aca="false">IF($A332="","",IFERROR(INDEX(Invoices!$D$6:$D$505,MATCH($C332,Invoices!$A$6:$A$505,0)),"Invoice not found"))</f>
        <v/>
      </c>
      <c r="E332" s="7"/>
      <c r="F332" s="7"/>
      <c r="G332" s="42"/>
      <c r="H332" s="38" t="str">
        <f aca="false">IF($A332="","",SUMIFS($G$6:$G332,$C$6:$C332,$C332))</f>
        <v/>
      </c>
      <c r="I332" s="38" t="str">
        <f aca="false">IF($A332="","",IFERROR(ROUND(INDEX(Invoices!$J$6:$J$505,MATCH($C332,Invoices!$A$6:$A$505,0))-H332,2),""))</f>
        <v/>
      </c>
      <c r="J332" s="8" t="str">
        <f aca="false">IF($A332="","",IF(ISNA(MATCH($C332,Invoices!$A$6:$A$505,0)),"Check invoice no.",IF(I332&lt;0,"Overpaid","")))</f>
        <v/>
      </c>
    </row>
    <row r="333" customFormat="false" ht="15" hidden="false" customHeight="false" outlineLevel="0" collapsed="false">
      <c r="A333" s="7"/>
      <c r="B333" s="40"/>
      <c r="C333" s="7"/>
      <c r="D333" s="8" t="str">
        <f aca="false">IF($A333="","",IFERROR(INDEX(Invoices!$D$6:$D$505,MATCH($C333,Invoices!$A$6:$A$505,0)),"Invoice not found"))</f>
        <v/>
      </c>
      <c r="E333" s="7"/>
      <c r="F333" s="7"/>
      <c r="G333" s="42"/>
      <c r="H333" s="38" t="str">
        <f aca="false">IF($A333="","",SUMIFS($G$6:$G333,$C$6:$C333,$C333))</f>
        <v/>
      </c>
      <c r="I333" s="38" t="str">
        <f aca="false">IF($A333="","",IFERROR(ROUND(INDEX(Invoices!$J$6:$J$505,MATCH($C333,Invoices!$A$6:$A$505,0))-H333,2),""))</f>
        <v/>
      </c>
      <c r="J333" s="8" t="str">
        <f aca="false">IF($A333="","",IF(ISNA(MATCH($C333,Invoices!$A$6:$A$505,0)),"Check invoice no.",IF(I333&lt;0,"Overpaid","")))</f>
        <v/>
      </c>
    </row>
    <row r="334" customFormat="false" ht="15" hidden="false" customHeight="false" outlineLevel="0" collapsed="false">
      <c r="A334" s="7"/>
      <c r="B334" s="40"/>
      <c r="C334" s="7"/>
      <c r="D334" s="8" t="str">
        <f aca="false">IF($A334="","",IFERROR(INDEX(Invoices!$D$6:$D$505,MATCH($C334,Invoices!$A$6:$A$505,0)),"Invoice not found"))</f>
        <v/>
      </c>
      <c r="E334" s="7"/>
      <c r="F334" s="7"/>
      <c r="G334" s="42"/>
      <c r="H334" s="38" t="str">
        <f aca="false">IF($A334="","",SUMIFS($G$6:$G334,$C$6:$C334,$C334))</f>
        <v/>
      </c>
      <c r="I334" s="38" t="str">
        <f aca="false">IF($A334="","",IFERROR(ROUND(INDEX(Invoices!$J$6:$J$505,MATCH($C334,Invoices!$A$6:$A$505,0))-H334,2),""))</f>
        <v/>
      </c>
      <c r="J334" s="8" t="str">
        <f aca="false">IF($A334="","",IF(ISNA(MATCH($C334,Invoices!$A$6:$A$505,0)),"Check invoice no.",IF(I334&lt;0,"Overpaid","")))</f>
        <v/>
      </c>
    </row>
    <row r="335" customFormat="false" ht="15" hidden="false" customHeight="false" outlineLevel="0" collapsed="false">
      <c r="A335" s="7"/>
      <c r="B335" s="40"/>
      <c r="C335" s="7"/>
      <c r="D335" s="8" t="str">
        <f aca="false">IF($A335="","",IFERROR(INDEX(Invoices!$D$6:$D$505,MATCH($C335,Invoices!$A$6:$A$505,0)),"Invoice not found"))</f>
        <v/>
      </c>
      <c r="E335" s="7"/>
      <c r="F335" s="7"/>
      <c r="G335" s="42"/>
      <c r="H335" s="38" t="str">
        <f aca="false">IF($A335="","",SUMIFS($G$6:$G335,$C$6:$C335,$C335))</f>
        <v/>
      </c>
      <c r="I335" s="38" t="str">
        <f aca="false">IF($A335="","",IFERROR(ROUND(INDEX(Invoices!$J$6:$J$505,MATCH($C335,Invoices!$A$6:$A$505,0))-H335,2),""))</f>
        <v/>
      </c>
      <c r="J335" s="8" t="str">
        <f aca="false">IF($A335="","",IF(ISNA(MATCH($C335,Invoices!$A$6:$A$505,0)),"Check invoice no.",IF(I335&lt;0,"Overpaid","")))</f>
        <v/>
      </c>
    </row>
    <row r="336" customFormat="false" ht="15" hidden="false" customHeight="false" outlineLevel="0" collapsed="false">
      <c r="A336" s="7"/>
      <c r="B336" s="40"/>
      <c r="C336" s="7"/>
      <c r="D336" s="8" t="str">
        <f aca="false">IF($A336="","",IFERROR(INDEX(Invoices!$D$6:$D$505,MATCH($C336,Invoices!$A$6:$A$505,0)),"Invoice not found"))</f>
        <v/>
      </c>
      <c r="E336" s="7"/>
      <c r="F336" s="7"/>
      <c r="G336" s="42"/>
      <c r="H336" s="38" t="str">
        <f aca="false">IF($A336="","",SUMIFS($G$6:$G336,$C$6:$C336,$C336))</f>
        <v/>
      </c>
      <c r="I336" s="38" t="str">
        <f aca="false">IF($A336="","",IFERROR(ROUND(INDEX(Invoices!$J$6:$J$505,MATCH($C336,Invoices!$A$6:$A$505,0))-H336,2),""))</f>
        <v/>
      </c>
      <c r="J336" s="8" t="str">
        <f aca="false">IF($A336="","",IF(ISNA(MATCH($C336,Invoices!$A$6:$A$505,0)),"Check invoice no.",IF(I336&lt;0,"Overpaid","")))</f>
        <v/>
      </c>
    </row>
    <row r="337" customFormat="false" ht="15" hidden="false" customHeight="false" outlineLevel="0" collapsed="false">
      <c r="A337" s="7"/>
      <c r="B337" s="40"/>
      <c r="C337" s="7"/>
      <c r="D337" s="8" t="str">
        <f aca="false">IF($A337="","",IFERROR(INDEX(Invoices!$D$6:$D$505,MATCH($C337,Invoices!$A$6:$A$505,0)),"Invoice not found"))</f>
        <v/>
      </c>
      <c r="E337" s="7"/>
      <c r="F337" s="7"/>
      <c r="G337" s="42"/>
      <c r="H337" s="38" t="str">
        <f aca="false">IF($A337="","",SUMIFS($G$6:$G337,$C$6:$C337,$C337))</f>
        <v/>
      </c>
      <c r="I337" s="38" t="str">
        <f aca="false">IF($A337="","",IFERROR(ROUND(INDEX(Invoices!$J$6:$J$505,MATCH($C337,Invoices!$A$6:$A$505,0))-H337,2),""))</f>
        <v/>
      </c>
      <c r="J337" s="8" t="str">
        <f aca="false">IF($A337="","",IF(ISNA(MATCH($C337,Invoices!$A$6:$A$505,0)),"Check invoice no.",IF(I337&lt;0,"Overpaid","")))</f>
        <v/>
      </c>
    </row>
    <row r="338" customFormat="false" ht="15" hidden="false" customHeight="false" outlineLevel="0" collapsed="false">
      <c r="A338" s="7"/>
      <c r="B338" s="40"/>
      <c r="C338" s="7"/>
      <c r="D338" s="8" t="str">
        <f aca="false">IF($A338="","",IFERROR(INDEX(Invoices!$D$6:$D$505,MATCH($C338,Invoices!$A$6:$A$505,0)),"Invoice not found"))</f>
        <v/>
      </c>
      <c r="E338" s="7"/>
      <c r="F338" s="7"/>
      <c r="G338" s="42"/>
      <c r="H338" s="38" t="str">
        <f aca="false">IF($A338="","",SUMIFS($G$6:$G338,$C$6:$C338,$C338))</f>
        <v/>
      </c>
      <c r="I338" s="38" t="str">
        <f aca="false">IF($A338="","",IFERROR(ROUND(INDEX(Invoices!$J$6:$J$505,MATCH($C338,Invoices!$A$6:$A$505,0))-H338,2),""))</f>
        <v/>
      </c>
      <c r="J338" s="8" t="str">
        <f aca="false">IF($A338="","",IF(ISNA(MATCH($C338,Invoices!$A$6:$A$505,0)),"Check invoice no.",IF(I338&lt;0,"Overpaid","")))</f>
        <v/>
      </c>
    </row>
    <row r="339" customFormat="false" ht="15" hidden="false" customHeight="false" outlineLevel="0" collapsed="false">
      <c r="A339" s="7"/>
      <c r="B339" s="40"/>
      <c r="C339" s="7"/>
      <c r="D339" s="8" t="str">
        <f aca="false">IF($A339="","",IFERROR(INDEX(Invoices!$D$6:$D$505,MATCH($C339,Invoices!$A$6:$A$505,0)),"Invoice not found"))</f>
        <v/>
      </c>
      <c r="E339" s="7"/>
      <c r="F339" s="7"/>
      <c r="G339" s="42"/>
      <c r="H339" s="38" t="str">
        <f aca="false">IF($A339="","",SUMIFS($G$6:$G339,$C$6:$C339,$C339))</f>
        <v/>
      </c>
      <c r="I339" s="38" t="str">
        <f aca="false">IF($A339="","",IFERROR(ROUND(INDEX(Invoices!$J$6:$J$505,MATCH($C339,Invoices!$A$6:$A$505,0))-H339,2),""))</f>
        <v/>
      </c>
      <c r="J339" s="8" t="str">
        <f aca="false">IF($A339="","",IF(ISNA(MATCH($C339,Invoices!$A$6:$A$505,0)),"Check invoice no.",IF(I339&lt;0,"Overpaid","")))</f>
        <v/>
      </c>
    </row>
    <row r="340" customFormat="false" ht="15" hidden="false" customHeight="false" outlineLevel="0" collapsed="false">
      <c r="A340" s="7"/>
      <c r="B340" s="40"/>
      <c r="C340" s="7"/>
      <c r="D340" s="8" t="str">
        <f aca="false">IF($A340="","",IFERROR(INDEX(Invoices!$D$6:$D$505,MATCH($C340,Invoices!$A$6:$A$505,0)),"Invoice not found"))</f>
        <v/>
      </c>
      <c r="E340" s="7"/>
      <c r="F340" s="7"/>
      <c r="G340" s="42"/>
      <c r="H340" s="38" t="str">
        <f aca="false">IF($A340="","",SUMIFS($G$6:$G340,$C$6:$C340,$C340))</f>
        <v/>
      </c>
      <c r="I340" s="38" t="str">
        <f aca="false">IF($A340="","",IFERROR(ROUND(INDEX(Invoices!$J$6:$J$505,MATCH($C340,Invoices!$A$6:$A$505,0))-H340,2),""))</f>
        <v/>
      </c>
      <c r="J340" s="8" t="str">
        <f aca="false">IF($A340="","",IF(ISNA(MATCH($C340,Invoices!$A$6:$A$505,0)),"Check invoice no.",IF(I340&lt;0,"Overpaid","")))</f>
        <v/>
      </c>
    </row>
    <row r="341" customFormat="false" ht="15" hidden="false" customHeight="false" outlineLevel="0" collapsed="false">
      <c r="A341" s="7"/>
      <c r="B341" s="40"/>
      <c r="C341" s="7"/>
      <c r="D341" s="8" t="str">
        <f aca="false">IF($A341="","",IFERROR(INDEX(Invoices!$D$6:$D$505,MATCH($C341,Invoices!$A$6:$A$505,0)),"Invoice not found"))</f>
        <v/>
      </c>
      <c r="E341" s="7"/>
      <c r="F341" s="7"/>
      <c r="G341" s="42"/>
      <c r="H341" s="38" t="str">
        <f aca="false">IF($A341="","",SUMIFS($G$6:$G341,$C$6:$C341,$C341))</f>
        <v/>
      </c>
      <c r="I341" s="38" t="str">
        <f aca="false">IF($A341="","",IFERROR(ROUND(INDEX(Invoices!$J$6:$J$505,MATCH($C341,Invoices!$A$6:$A$505,0))-H341,2),""))</f>
        <v/>
      </c>
      <c r="J341" s="8" t="str">
        <f aca="false">IF($A341="","",IF(ISNA(MATCH($C341,Invoices!$A$6:$A$505,0)),"Check invoice no.",IF(I341&lt;0,"Overpaid","")))</f>
        <v/>
      </c>
    </row>
    <row r="342" customFormat="false" ht="15" hidden="false" customHeight="false" outlineLevel="0" collapsed="false">
      <c r="A342" s="7"/>
      <c r="B342" s="40"/>
      <c r="C342" s="7"/>
      <c r="D342" s="8" t="str">
        <f aca="false">IF($A342="","",IFERROR(INDEX(Invoices!$D$6:$D$505,MATCH($C342,Invoices!$A$6:$A$505,0)),"Invoice not found"))</f>
        <v/>
      </c>
      <c r="E342" s="7"/>
      <c r="F342" s="7"/>
      <c r="G342" s="42"/>
      <c r="H342" s="38" t="str">
        <f aca="false">IF($A342="","",SUMIFS($G$6:$G342,$C$6:$C342,$C342))</f>
        <v/>
      </c>
      <c r="I342" s="38" t="str">
        <f aca="false">IF($A342="","",IFERROR(ROUND(INDEX(Invoices!$J$6:$J$505,MATCH($C342,Invoices!$A$6:$A$505,0))-H342,2),""))</f>
        <v/>
      </c>
      <c r="J342" s="8" t="str">
        <f aca="false">IF($A342="","",IF(ISNA(MATCH($C342,Invoices!$A$6:$A$505,0)),"Check invoice no.",IF(I342&lt;0,"Overpaid","")))</f>
        <v/>
      </c>
    </row>
    <row r="343" customFormat="false" ht="15" hidden="false" customHeight="false" outlineLevel="0" collapsed="false">
      <c r="A343" s="7"/>
      <c r="B343" s="40"/>
      <c r="C343" s="7"/>
      <c r="D343" s="8" t="str">
        <f aca="false">IF($A343="","",IFERROR(INDEX(Invoices!$D$6:$D$505,MATCH($C343,Invoices!$A$6:$A$505,0)),"Invoice not found"))</f>
        <v/>
      </c>
      <c r="E343" s="7"/>
      <c r="F343" s="7"/>
      <c r="G343" s="42"/>
      <c r="H343" s="38" t="str">
        <f aca="false">IF($A343="","",SUMIFS($G$6:$G343,$C$6:$C343,$C343))</f>
        <v/>
      </c>
      <c r="I343" s="38" t="str">
        <f aca="false">IF($A343="","",IFERROR(ROUND(INDEX(Invoices!$J$6:$J$505,MATCH($C343,Invoices!$A$6:$A$505,0))-H343,2),""))</f>
        <v/>
      </c>
      <c r="J343" s="8" t="str">
        <f aca="false">IF($A343="","",IF(ISNA(MATCH($C343,Invoices!$A$6:$A$505,0)),"Check invoice no.",IF(I343&lt;0,"Overpaid","")))</f>
        <v/>
      </c>
    </row>
    <row r="344" customFormat="false" ht="15" hidden="false" customHeight="false" outlineLevel="0" collapsed="false">
      <c r="A344" s="7"/>
      <c r="B344" s="40"/>
      <c r="C344" s="7"/>
      <c r="D344" s="8" t="str">
        <f aca="false">IF($A344="","",IFERROR(INDEX(Invoices!$D$6:$D$505,MATCH($C344,Invoices!$A$6:$A$505,0)),"Invoice not found"))</f>
        <v/>
      </c>
      <c r="E344" s="7"/>
      <c r="F344" s="7"/>
      <c r="G344" s="42"/>
      <c r="H344" s="38" t="str">
        <f aca="false">IF($A344="","",SUMIFS($G$6:$G344,$C$6:$C344,$C344))</f>
        <v/>
      </c>
      <c r="I344" s="38" t="str">
        <f aca="false">IF($A344="","",IFERROR(ROUND(INDEX(Invoices!$J$6:$J$505,MATCH($C344,Invoices!$A$6:$A$505,0))-H344,2),""))</f>
        <v/>
      </c>
      <c r="J344" s="8" t="str">
        <f aca="false">IF($A344="","",IF(ISNA(MATCH($C344,Invoices!$A$6:$A$505,0)),"Check invoice no.",IF(I344&lt;0,"Overpaid","")))</f>
        <v/>
      </c>
    </row>
    <row r="345" customFormat="false" ht="15" hidden="false" customHeight="false" outlineLevel="0" collapsed="false">
      <c r="A345" s="7"/>
      <c r="B345" s="40"/>
      <c r="C345" s="7"/>
      <c r="D345" s="8" t="str">
        <f aca="false">IF($A345="","",IFERROR(INDEX(Invoices!$D$6:$D$505,MATCH($C345,Invoices!$A$6:$A$505,0)),"Invoice not found"))</f>
        <v/>
      </c>
      <c r="E345" s="7"/>
      <c r="F345" s="7"/>
      <c r="G345" s="42"/>
      <c r="H345" s="38" t="str">
        <f aca="false">IF($A345="","",SUMIFS($G$6:$G345,$C$6:$C345,$C345))</f>
        <v/>
      </c>
      <c r="I345" s="38" t="str">
        <f aca="false">IF($A345="","",IFERROR(ROUND(INDEX(Invoices!$J$6:$J$505,MATCH($C345,Invoices!$A$6:$A$505,0))-H345,2),""))</f>
        <v/>
      </c>
      <c r="J345" s="8" t="str">
        <f aca="false">IF($A345="","",IF(ISNA(MATCH($C345,Invoices!$A$6:$A$505,0)),"Check invoice no.",IF(I345&lt;0,"Overpaid","")))</f>
        <v/>
      </c>
    </row>
    <row r="346" customFormat="false" ht="15" hidden="false" customHeight="false" outlineLevel="0" collapsed="false">
      <c r="A346" s="7"/>
      <c r="B346" s="40"/>
      <c r="C346" s="7"/>
      <c r="D346" s="8" t="str">
        <f aca="false">IF($A346="","",IFERROR(INDEX(Invoices!$D$6:$D$505,MATCH($C346,Invoices!$A$6:$A$505,0)),"Invoice not found"))</f>
        <v/>
      </c>
      <c r="E346" s="7"/>
      <c r="F346" s="7"/>
      <c r="G346" s="42"/>
      <c r="H346" s="38" t="str">
        <f aca="false">IF($A346="","",SUMIFS($G$6:$G346,$C$6:$C346,$C346))</f>
        <v/>
      </c>
      <c r="I346" s="38" t="str">
        <f aca="false">IF($A346="","",IFERROR(ROUND(INDEX(Invoices!$J$6:$J$505,MATCH($C346,Invoices!$A$6:$A$505,0))-H346,2),""))</f>
        <v/>
      </c>
      <c r="J346" s="8" t="str">
        <f aca="false">IF($A346="","",IF(ISNA(MATCH($C346,Invoices!$A$6:$A$505,0)),"Check invoice no.",IF(I346&lt;0,"Overpaid","")))</f>
        <v/>
      </c>
    </row>
    <row r="347" customFormat="false" ht="15" hidden="false" customHeight="false" outlineLevel="0" collapsed="false">
      <c r="A347" s="7"/>
      <c r="B347" s="40"/>
      <c r="C347" s="7"/>
      <c r="D347" s="8" t="str">
        <f aca="false">IF($A347="","",IFERROR(INDEX(Invoices!$D$6:$D$505,MATCH($C347,Invoices!$A$6:$A$505,0)),"Invoice not found"))</f>
        <v/>
      </c>
      <c r="E347" s="7"/>
      <c r="F347" s="7"/>
      <c r="G347" s="42"/>
      <c r="H347" s="38" t="str">
        <f aca="false">IF($A347="","",SUMIFS($G$6:$G347,$C$6:$C347,$C347))</f>
        <v/>
      </c>
      <c r="I347" s="38" t="str">
        <f aca="false">IF($A347="","",IFERROR(ROUND(INDEX(Invoices!$J$6:$J$505,MATCH($C347,Invoices!$A$6:$A$505,0))-H347,2),""))</f>
        <v/>
      </c>
      <c r="J347" s="8" t="str">
        <f aca="false">IF($A347="","",IF(ISNA(MATCH($C347,Invoices!$A$6:$A$505,0)),"Check invoice no.",IF(I347&lt;0,"Overpaid","")))</f>
        <v/>
      </c>
    </row>
    <row r="348" customFormat="false" ht="15" hidden="false" customHeight="false" outlineLevel="0" collapsed="false">
      <c r="A348" s="7"/>
      <c r="B348" s="40"/>
      <c r="C348" s="7"/>
      <c r="D348" s="8" t="str">
        <f aca="false">IF($A348="","",IFERROR(INDEX(Invoices!$D$6:$D$505,MATCH($C348,Invoices!$A$6:$A$505,0)),"Invoice not found"))</f>
        <v/>
      </c>
      <c r="E348" s="7"/>
      <c r="F348" s="7"/>
      <c r="G348" s="42"/>
      <c r="H348" s="38" t="str">
        <f aca="false">IF($A348="","",SUMIFS($G$6:$G348,$C$6:$C348,$C348))</f>
        <v/>
      </c>
      <c r="I348" s="38" t="str">
        <f aca="false">IF($A348="","",IFERROR(ROUND(INDEX(Invoices!$J$6:$J$505,MATCH($C348,Invoices!$A$6:$A$505,0))-H348,2),""))</f>
        <v/>
      </c>
      <c r="J348" s="8" t="str">
        <f aca="false">IF($A348="","",IF(ISNA(MATCH($C348,Invoices!$A$6:$A$505,0)),"Check invoice no.",IF(I348&lt;0,"Overpaid","")))</f>
        <v/>
      </c>
    </row>
    <row r="349" customFormat="false" ht="15" hidden="false" customHeight="false" outlineLevel="0" collapsed="false">
      <c r="A349" s="7"/>
      <c r="B349" s="40"/>
      <c r="C349" s="7"/>
      <c r="D349" s="8" t="str">
        <f aca="false">IF($A349="","",IFERROR(INDEX(Invoices!$D$6:$D$505,MATCH($C349,Invoices!$A$6:$A$505,0)),"Invoice not found"))</f>
        <v/>
      </c>
      <c r="E349" s="7"/>
      <c r="F349" s="7"/>
      <c r="G349" s="42"/>
      <c r="H349" s="38" t="str">
        <f aca="false">IF($A349="","",SUMIFS($G$6:$G349,$C$6:$C349,$C349))</f>
        <v/>
      </c>
      <c r="I349" s="38" t="str">
        <f aca="false">IF($A349="","",IFERROR(ROUND(INDEX(Invoices!$J$6:$J$505,MATCH($C349,Invoices!$A$6:$A$505,0))-H349,2),""))</f>
        <v/>
      </c>
      <c r="J349" s="8" t="str">
        <f aca="false">IF($A349="","",IF(ISNA(MATCH($C349,Invoices!$A$6:$A$505,0)),"Check invoice no.",IF(I349&lt;0,"Overpaid","")))</f>
        <v/>
      </c>
    </row>
    <row r="350" customFormat="false" ht="15" hidden="false" customHeight="false" outlineLevel="0" collapsed="false">
      <c r="A350" s="7"/>
      <c r="B350" s="40"/>
      <c r="C350" s="7"/>
      <c r="D350" s="8" t="str">
        <f aca="false">IF($A350="","",IFERROR(INDEX(Invoices!$D$6:$D$505,MATCH($C350,Invoices!$A$6:$A$505,0)),"Invoice not found"))</f>
        <v/>
      </c>
      <c r="E350" s="7"/>
      <c r="F350" s="7"/>
      <c r="G350" s="42"/>
      <c r="H350" s="38" t="str">
        <f aca="false">IF($A350="","",SUMIFS($G$6:$G350,$C$6:$C350,$C350))</f>
        <v/>
      </c>
      <c r="I350" s="38" t="str">
        <f aca="false">IF($A350="","",IFERROR(ROUND(INDEX(Invoices!$J$6:$J$505,MATCH($C350,Invoices!$A$6:$A$505,0))-H350,2),""))</f>
        <v/>
      </c>
      <c r="J350" s="8" t="str">
        <f aca="false">IF($A350="","",IF(ISNA(MATCH($C350,Invoices!$A$6:$A$505,0)),"Check invoice no.",IF(I350&lt;0,"Overpaid","")))</f>
        <v/>
      </c>
    </row>
    <row r="351" customFormat="false" ht="15" hidden="false" customHeight="false" outlineLevel="0" collapsed="false">
      <c r="A351" s="7"/>
      <c r="B351" s="40"/>
      <c r="C351" s="7"/>
      <c r="D351" s="8" t="str">
        <f aca="false">IF($A351="","",IFERROR(INDEX(Invoices!$D$6:$D$505,MATCH($C351,Invoices!$A$6:$A$505,0)),"Invoice not found"))</f>
        <v/>
      </c>
      <c r="E351" s="7"/>
      <c r="F351" s="7"/>
      <c r="G351" s="42"/>
      <c r="H351" s="38" t="str">
        <f aca="false">IF($A351="","",SUMIFS($G$6:$G351,$C$6:$C351,$C351))</f>
        <v/>
      </c>
      <c r="I351" s="38" t="str">
        <f aca="false">IF($A351="","",IFERROR(ROUND(INDEX(Invoices!$J$6:$J$505,MATCH($C351,Invoices!$A$6:$A$505,0))-H351,2),""))</f>
        <v/>
      </c>
      <c r="J351" s="8" t="str">
        <f aca="false">IF($A351="","",IF(ISNA(MATCH($C351,Invoices!$A$6:$A$505,0)),"Check invoice no.",IF(I351&lt;0,"Overpaid","")))</f>
        <v/>
      </c>
    </row>
    <row r="352" customFormat="false" ht="15" hidden="false" customHeight="false" outlineLevel="0" collapsed="false">
      <c r="A352" s="7"/>
      <c r="B352" s="40"/>
      <c r="C352" s="7"/>
      <c r="D352" s="8" t="str">
        <f aca="false">IF($A352="","",IFERROR(INDEX(Invoices!$D$6:$D$505,MATCH($C352,Invoices!$A$6:$A$505,0)),"Invoice not found"))</f>
        <v/>
      </c>
      <c r="E352" s="7"/>
      <c r="F352" s="7"/>
      <c r="G352" s="42"/>
      <c r="H352" s="38" t="str">
        <f aca="false">IF($A352="","",SUMIFS($G$6:$G352,$C$6:$C352,$C352))</f>
        <v/>
      </c>
      <c r="I352" s="38" t="str">
        <f aca="false">IF($A352="","",IFERROR(ROUND(INDEX(Invoices!$J$6:$J$505,MATCH($C352,Invoices!$A$6:$A$505,0))-H352,2),""))</f>
        <v/>
      </c>
      <c r="J352" s="8" t="str">
        <f aca="false">IF($A352="","",IF(ISNA(MATCH($C352,Invoices!$A$6:$A$505,0)),"Check invoice no.",IF(I352&lt;0,"Overpaid","")))</f>
        <v/>
      </c>
    </row>
    <row r="353" customFormat="false" ht="15" hidden="false" customHeight="false" outlineLevel="0" collapsed="false">
      <c r="A353" s="7"/>
      <c r="B353" s="40"/>
      <c r="C353" s="7"/>
      <c r="D353" s="8" t="str">
        <f aca="false">IF($A353="","",IFERROR(INDEX(Invoices!$D$6:$D$505,MATCH($C353,Invoices!$A$6:$A$505,0)),"Invoice not found"))</f>
        <v/>
      </c>
      <c r="E353" s="7"/>
      <c r="F353" s="7"/>
      <c r="G353" s="42"/>
      <c r="H353" s="38" t="str">
        <f aca="false">IF($A353="","",SUMIFS($G$6:$G353,$C$6:$C353,$C353))</f>
        <v/>
      </c>
      <c r="I353" s="38" t="str">
        <f aca="false">IF($A353="","",IFERROR(ROUND(INDEX(Invoices!$J$6:$J$505,MATCH($C353,Invoices!$A$6:$A$505,0))-H353,2),""))</f>
        <v/>
      </c>
      <c r="J353" s="8" t="str">
        <f aca="false">IF($A353="","",IF(ISNA(MATCH($C353,Invoices!$A$6:$A$505,0)),"Check invoice no.",IF(I353&lt;0,"Overpaid","")))</f>
        <v/>
      </c>
    </row>
    <row r="354" customFormat="false" ht="15" hidden="false" customHeight="false" outlineLevel="0" collapsed="false">
      <c r="A354" s="7"/>
      <c r="B354" s="40"/>
      <c r="C354" s="7"/>
      <c r="D354" s="8" t="str">
        <f aca="false">IF($A354="","",IFERROR(INDEX(Invoices!$D$6:$D$505,MATCH($C354,Invoices!$A$6:$A$505,0)),"Invoice not found"))</f>
        <v/>
      </c>
      <c r="E354" s="7"/>
      <c r="F354" s="7"/>
      <c r="G354" s="42"/>
      <c r="H354" s="38" t="str">
        <f aca="false">IF($A354="","",SUMIFS($G$6:$G354,$C$6:$C354,$C354))</f>
        <v/>
      </c>
      <c r="I354" s="38" t="str">
        <f aca="false">IF($A354="","",IFERROR(ROUND(INDEX(Invoices!$J$6:$J$505,MATCH($C354,Invoices!$A$6:$A$505,0))-H354,2),""))</f>
        <v/>
      </c>
      <c r="J354" s="8" t="str">
        <f aca="false">IF($A354="","",IF(ISNA(MATCH($C354,Invoices!$A$6:$A$505,0)),"Check invoice no.",IF(I354&lt;0,"Overpaid","")))</f>
        <v/>
      </c>
    </row>
    <row r="355" customFormat="false" ht="15" hidden="false" customHeight="false" outlineLevel="0" collapsed="false">
      <c r="A355" s="7"/>
      <c r="B355" s="40"/>
      <c r="C355" s="7"/>
      <c r="D355" s="8" t="str">
        <f aca="false">IF($A355="","",IFERROR(INDEX(Invoices!$D$6:$D$505,MATCH($C355,Invoices!$A$6:$A$505,0)),"Invoice not found"))</f>
        <v/>
      </c>
      <c r="E355" s="7"/>
      <c r="F355" s="7"/>
      <c r="G355" s="42"/>
      <c r="H355" s="38" t="str">
        <f aca="false">IF($A355="","",SUMIFS($G$6:$G355,$C$6:$C355,$C355))</f>
        <v/>
      </c>
      <c r="I355" s="38" t="str">
        <f aca="false">IF($A355="","",IFERROR(ROUND(INDEX(Invoices!$J$6:$J$505,MATCH($C355,Invoices!$A$6:$A$505,0))-H355,2),""))</f>
        <v/>
      </c>
      <c r="J355" s="8" t="str">
        <f aca="false">IF($A355="","",IF(ISNA(MATCH($C355,Invoices!$A$6:$A$505,0)),"Check invoice no.",IF(I355&lt;0,"Overpaid","")))</f>
        <v/>
      </c>
    </row>
    <row r="356" customFormat="false" ht="15" hidden="false" customHeight="false" outlineLevel="0" collapsed="false">
      <c r="A356" s="7"/>
      <c r="B356" s="40"/>
      <c r="C356" s="7"/>
      <c r="D356" s="8" t="str">
        <f aca="false">IF($A356="","",IFERROR(INDEX(Invoices!$D$6:$D$505,MATCH($C356,Invoices!$A$6:$A$505,0)),"Invoice not found"))</f>
        <v/>
      </c>
      <c r="E356" s="7"/>
      <c r="F356" s="7"/>
      <c r="G356" s="42"/>
      <c r="H356" s="38" t="str">
        <f aca="false">IF($A356="","",SUMIFS($G$6:$G356,$C$6:$C356,$C356))</f>
        <v/>
      </c>
      <c r="I356" s="38" t="str">
        <f aca="false">IF($A356="","",IFERROR(ROUND(INDEX(Invoices!$J$6:$J$505,MATCH($C356,Invoices!$A$6:$A$505,0))-H356,2),""))</f>
        <v/>
      </c>
      <c r="J356" s="8" t="str">
        <f aca="false">IF($A356="","",IF(ISNA(MATCH($C356,Invoices!$A$6:$A$505,0)),"Check invoice no.",IF(I356&lt;0,"Overpaid","")))</f>
        <v/>
      </c>
    </row>
    <row r="357" customFormat="false" ht="15" hidden="false" customHeight="false" outlineLevel="0" collapsed="false">
      <c r="A357" s="7"/>
      <c r="B357" s="40"/>
      <c r="C357" s="7"/>
      <c r="D357" s="8" t="str">
        <f aca="false">IF($A357="","",IFERROR(INDEX(Invoices!$D$6:$D$505,MATCH($C357,Invoices!$A$6:$A$505,0)),"Invoice not found"))</f>
        <v/>
      </c>
      <c r="E357" s="7"/>
      <c r="F357" s="7"/>
      <c r="G357" s="42"/>
      <c r="H357" s="38" t="str">
        <f aca="false">IF($A357="","",SUMIFS($G$6:$G357,$C$6:$C357,$C357))</f>
        <v/>
      </c>
      <c r="I357" s="38" t="str">
        <f aca="false">IF($A357="","",IFERROR(ROUND(INDEX(Invoices!$J$6:$J$505,MATCH($C357,Invoices!$A$6:$A$505,0))-H357,2),""))</f>
        <v/>
      </c>
      <c r="J357" s="8" t="str">
        <f aca="false">IF($A357="","",IF(ISNA(MATCH($C357,Invoices!$A$6:$A$505,0)),"Check invoice no.",IF(I357&lt;0,"Overpaid","")))</f>
        <v/>
      </c>
    </row>
    <row r="358" customFormat="false" ht="15" hidden="false" customHeight="false" outlineLevel="0" collapsed="false">
      <c r="A358" s="7"/>
      <c r="B358" s="40"/>
      <c r="C358" s="7"/>
      <c r="D358" s="8" t="str">
        <f aca="false">IF($A358="","",IFERROR(INDEX(Invoices!$D$6:$D$505,MATCH($C358,Invoices!$A$6:$A$505,0)),"Invoice not found"))</f>
        <v/>
      </c>
      <c r="E358" s="7"/>
      <c r="F358" s="7"/>
      <c r="G358" s="42"/>
      <c r="H358" s="38" t="str">
        <f aca="false">IF($A358="","",SUMIFS($G$6:$G358,$C$6:$C358,$C358))</f>
        <v/>
      </c>
      <c r="I358" s="38" t="str">
        <f aca="false">IF($A358="","",IFERROR(ROUND(INDEX(Invoices!$J$6:$J$505,MATCH($C358,Invoices!$A$6:$A$505,0))-H358,2),""))</f>
        <v/>
      </c>
      <c r="J358" s="8" t="str">
        <f aca="false">IF($A358="","",IF(ISNA(MATCH($C358,Invoices!$A$6:$A$505,0)),"Check invoice no.",IF(I358&lt;0,"Overpaid","")))</f>
        <v/>
      </c>
    </row>
    <row r="359" customFormat="false" ht="15" hidden="false" customHeight="false" outlineLevel="0" collapsed="false">
      <c r="A359" s="7"/>
      <c r="B359" s="40"/>
      <c r="C359" s="7"/>
      <c r="D359" s="8" t="str">
        <f aca="false">IF($A359="","",IFERROR(INDEX(Invoices!$D$6:$D$505,MATCH($C359,Invoices!$A$6:$A$505,0)),"Invoice not found"))</f>
        <v/>
      </c>
      <c r="E359" s="7"/>
      <c r="F359" s="7"/>
      <c r="G359" s="42"/>
      <c r="H359" s="38" t="str">
        <f aca="false">IF($A359="","",SUMIFS($G$6:$G359,$C$6:$C359,$C359))</f>
        <v/>
      </c>
      <c r="I359" s="38" t="str">
        <f aca="false">IF($A359="","",IFERROR(ROUND(INDEX(Invoices!$J$6:$J$505,MATCH($C359,Invoices!$A$6:$A$505,0))-H359,2),""))</f>
        <v/>
      </c>
      <c r="J359" s="8" t="str">
        <f aca="false">IF($A359="","",IF(ISNA(MATCH($C359,Invoices!$A$6:$A$505,0)),"Check invoice no.",IF(I359&lt;0,"Overpaid","")))</f>
        <v/>
      </c>
    </row>
    <row r="360" customFormat="false" ht="15" hidden="false" customHeight="false" outlineLevel="0" collapsed="false">
      <c r="A360" s="7"/>
      <c r="B360" s="40"/>
      <c r="C360" s="7"/>
      <c r="D360" s="8" t="str">
        <f aca="false">IF($A360="","",IFERROR(INDEX(Invoices!$D$6:$D$505,MATCH($C360,Invoices!$A$6:$A$505,0)),"Invoice not found"))</f>
        <v/>
      </c>
      <c r="E360" s="7"/>
      <c r="F360" s="7"/>
      <c r="G360" s="42"/>
      <c r="H360" s="38" t="str">
        <f aca="false">IF($A360="","",SUMIFS($G$6:$G360,$C$6:$C360,$C360))</f>
        <v/>
      </c>
      <c r="I360" s="38" t="str">
        <f aca="false">IF($A360="","",IFERROR(ROUND(INDEX(Invoices!$J$6:$J$505,MATCH($C360,Invoices!$A$6:$A$505,0))-H360,2),""))</f>
        <v/>
      </c>
      <c r="J360" s="8" t="str">
        <f aca="false">IF($A360="","",IF(ISNA(MATCH($C360,Invoices!$A$6:$A$505,0)),"Check invoice no.",IF(I360&lt;0,"Overpaid","")))</f>
        <v/>
      </c>
    </row>
    <row r="361" customFormat="false" ht="15" hidden="false" customHeight="false" outlineLevel="0" collapsed="false">
      <c r="A361" s="7"/>
      <c r="B361" s="40"/>
      <c r="C361" s="7"/>
      <c r="D361" s="8" t="str">
        <f aca="false">IF($A361="","",IFERROR(INDEX(Invoices!$D$6:$D$505,MATCH($C361,Invoices!$A$6:$A$505,0)),"Invoice not found"))</f>
        <v/>
      </c>
      <c r="E361" s="7"/>
      <c r="F361" s="7"/>
      <c r="G361" s="42"/>
      <c r="H361" s="38" t="str">
        <f aca="false">IF($A361="","",SUMIFS($G$6:$G361,$C$6:$C361,$C361))</f>
        <v/>
      </c>
      <c r="I361" s="38" t="str">
        <f aca="false">IF($A361="","",IFERROR(ROUND(INDEX(Invoices!$J$6:$J$505,MATCH($C361,Invoices!$A$6:$A$505,0))-H361,2),""))</f>
        <v/>
      </c>
      <c r="J361" s="8" t="str">
        <f aca="false">IF($A361="","",IF(ISNA(MATCH($C361,Invoices!$A$6:$A$505,0)),"Check invoice no.",IF(I361&lt;0,"Overpaid","")))</f>
        <v/>
      </c>
    </row>
    <row r="362" customFormat="false" ht="15" hidden="false" customHeight="false" outlineLevel="0" collapsed="false">
      <c r="A362" s="7"/>
      <c r="B362" s="40"/>
      <c r="C362" s="7"/>
      <c r="D362" s="8" t="str">
        <f aca="false">IF($A362="","",IFERROR(INDEX(Invoices!$D$6:$D$505,MATCH($C362,Invoices!$A$6:$A$505,0)),"Invoice not found"))</f>
        <v/>
      </c>
      <c r="E362" s="7"/>
      <c r="F362" s="7"/>
      <c r="G362" s="42"/>
      <c r="H362" s="38" t="str">
        <f aca="false">IF($A362="","",SUMIFS($G$6:$G362,$C$6:$C362,$C362))</f>
        <v/>
      </c>
      <c r="I362" s="38" t="str">
        <f aca="false">IF($A362="","",IFERROR(ROUND(INDEX(Invoices!$J$6:$J$505,MATCH($C362,Invoices!$A$6:$A$505,0))-H362,2),""))</f>
        <v/>
      </c>
      <c r="J362" s="8" t="str">
        <f aca="false">IF($A362="","",IF(ISNA(MATCH($C362,Invoices!$A$6:$A$505,0)),"Check invoice no.",IF(I362&lt;0,"Overpaid","")))</f>
        <v/>
      </c>
    </row>
    <row r="363" customFormat="false" ht="15" hidden="false" customHeight="false" outlineLevel="0" collapsed="false">
      <c r="A363" s="7"/>
      <c r="B363" s="40"/>
      <c r="C363" s="7"/>
      <c r="D363" s="8" t="str">
        <f aca="false">IF($A363="","",IFERROR(INDEX(Invoices!$D$6:$D$505,MATCH($C363,Invoices!$A$6:$A$505,0)),"Invoice not found"))</f>
        <v/>
      </c>
      <c r="E363" s="7"/>
      <c r="F363" s="7"/>
      <c r="G363" s="42"/>
      <c r="H363" s="38" t="str">
        <f aca="false">IF($A363="","",SUMIFS($G$6:$G363,$C$6:$C363,$C363))</f>
        <v/>
      </c>
      <c r="I363" s="38" t="str">
        <f aca="false">IF($A363="","",IFERROR(ROUND(INDEX(Invoices!$J$6:$J$505,MATCH($C363,Invoices!$A$6:$A$505,0))-H363,2),""))</f>
        <v/>
      </c>
      <c r="J363" s="8" t="str">
        <f aca="false">IF($A363="","",IF(ISNA(MATCH($C363,Invoices!$A$6:$A$505,0)),"Check invoice no.",IF(I363&lt;0,"Overpaid","")))</f>
        <v/>
      </c>
    </row>
    <row r="364" customFormat="false" ht="15" hidden="false" customHeight="false" outlineLevel="0" collapsed="false">
      <c r="A364" s="7"/>
      <c r="B364" s="40"/>
      <c r="C364" s="7"/>
      <c r="D364" s="8" t="str">
        <f aca="false">IF($A364="","",IFERROR(INDEX(Invoices!$D$6:$D$505,MATCH($C364,Invoices!$A$6:$A$505,0)),"Invoice not found"))</f>
        <v/>
      </c>
      <c r="E364" s="7"/>
      <c r="F364" s="7"/>
      <c r="G364" s="42"/>
      <c r="H364" s="38" t="str">
        <f aca="false">IF($A364="","",SUMIFS($G$6:$G364,$C$6:$C364,$C364))</f>
        <v/>
      </c>
      <c r="I364" s="38" t="str">
        <f aca="false">IF($A364="","",IFERROR(ROUND(INDEX(Invoices!$J$6:$J$505,MATCH($C364,Invoices!$A$6:$A$505,0))-H364,2),""))</f>
        <v/>
      </c>
      <c r="J364" s="8" t="str">
        <f aca="false">IF($A364="","",IF(ISNA(MATCH($C364,Invoices!$A$6:$A$505,0)),"Check invoice no.",IF(I364&lt;0,"Overpaid","")))</f>
        <v/>
      </c>
    </row>
    <row r="365" customFormat="false" ht="15" hidden="false" customHeight="false" outlineLevel="0" collapsed="false">
      <c r="A365" s="7"/>
      <c r="B365" s="40"/>
      <c r="C365" s="7"/>
      <c r="D365" s="8" t="str">
        <f aca="false">IF($A365="","",IFERROR(INDEX(Invoices!$D$6:$D$505,MATCH($C365,Invoices!$A$6:$A$505,0)),"Invoice not found"))</f>
        <v/>
      </c>
      <c r="E365" s="7"/>
      <c r="F365" s="7"/>
      <c r="G365" s="42"/>
      <c r="H365" s="38" t="str">
        <f aca="false">IF($A365="","",SUMIFS($G$6:$G365,$C$6:$C365,$C365))</f>
        <v/>
      </c>
      <c r="I365" s="38" t="str">
        <f aca="false">IF($A365="","",IFERROR(ROUND(INDEX(Invoices!$J$6:$J$505,MATCH($C365,Invoices!$A$6:$A$505,0))-H365,2),""))</f>
        <v/>
      </c>
      <c r="J365" s="8" t="str">
        <f aca="false">IF($A365="","",IF(ISNA(MATCH($C365,Invoices!$A$6:$A$505,0)),"Check invoice no.",IF(I365&lt;0,"Overpaid","")))</f>
        <v/>
      </c>
    </row>
    <row r="366" customFormat="false" ht="15" hidden="false" customHeight="false" outlineLevel="0" collapsed="false">
      <c r="A366" s="7"/>
      <c r="B366" s="40"/>
      <c r="C366" s="7"/>
      <c r="D366" s="8" t="str">
        <f aca="false">IF($A366="","",IFERROR(INDEX(Invoices!$D$6:$D$505,MATCH($C366,Invoices!$A$6:$A$505,0)),"Invoice not found"))</f>
        <v/>
      </c>
      <c r="E366" s="7"/>
      <c r="F366" s="7"/>
      <c r="G366" s="42"/>
      <c r="H366" s="38" t="str">
        <f aca="false">IF($A366="","",SUMIFS($G$6:$G366,$C$6:$C366,$C366))</f>
        <v/>
      </c>
      <c r="I366" s="38" t="str">
        <f aca="false">IF($A366="","",IFERROR(ROUND(INDEX(Invoices!$J$6:$J$505,MATCH($C366,Invoices!$A$6:$A$505,0))-H366,2),""))</f>
        <v/>
      </c>
      <c r="J366" s="8" t="str">
        <f aca="false">IF($A366="","",IF(ISNA(MATCH($C366,Invoices!$A$6:$A$505,0)),"Check invoice no.",IF(I366&lt;0,"Overpaid","")))</f>
        <v/>
      </c>
    </row>
    <row r="367" customFormat="false" ht="15" hidden="false" customHeight="false" outlineLevel="0" collapsed="false">
      <c r="A367" s="7"/>
      <c r="B367" s="40"/>
      <c r="C367" s="7"/>
      <c r="D367" s="8" t="str">
        <f aca="false">IF($A367="","",IFERROR(INDEX(Invoices!$D$6:$D$505,MATCH($C367,Invoices!$A$6:$A$505,0)),"Invoice not found"))</f>
        <v/>
      </c>
      <c r="E367" s="7"/>
      <c r="F367" s="7"/>
      <c r="G367" s="42"/>
      <c r="H367" s="38" t="str">
        <f aca="false">IF($A367="","",SUMIFS($G$6:$G367,$C$6:$C367,$C367))</f>
        <v/>
      </c>
      <c r="I367" s="38" t="str">
        <f aca="false">IF($A367="","",IFERROR(ROUND(INDEX(Invoices!$J$6:$J$505,MATCH($C367,Invoices!$A$6:$A$505,0))-H367,2),""))</f>
        <v/>
      </c>
      <c r="J367" s="8" t="str">
        <f aca="false">IF($A367="","",IF(ISNA(MATCH($C367,Invoices!$A$6:$A$505,0)),"Check invoice no.",IF(I367&lt;0,"Overpaid","")))</f>
        <v/>
      </c>
    </row>
    <row r="368" customFormat="false" ht="15" hidden="false" customHeight="false" outlineLevel="0" collapsed="false">
      <c r="A368" s="7"/>
      <c r="B368" s="40"/>
      <c r="C368" s="7"/>
      <c r="D368" s="8" t="str">
        <f aca="false">IF($A368="","",IFERROR(INDEX(Invoices!$D$6:$D$505,MATCH($C368,Invoices!$A$6:$A$505,0)),"Invoice not found"))</f>
        <v/>
      </c>
      <c r="E368" s="7"/>
      <c r="F368" s="7"/>
      <c r="G368" s="42"/>
      <c r="H368" s="38" t="str">
        <f aca="false">IF($A368="","",SUMIFS($G$6:$G368,$C$6:$C368,$C368))</f>
        <v/>
      </c>
      <c r="I368" s="38" t="str">
        <f aca="false">IF($A368="","",IFERROR(ROUND(INDEX(Invoices!$J$6:$J$505,MATCH($C368,Invoices!$A$6:$A$505,0))-H368,2),""))</f>
        <v/>
      </c>
      <c r="J368" s="8" t="str">
        <f aca="false">IF($A368="","",IF(ISNA(MATCH($C368,Invoices!$A$6:$A$505,0)),"Check invoice no.",IF(I368&lt;0,"Overpaid","")))</f>
        <v/>
      </c>
    </row>
    <row r="369" customFormat="false" ht="15" hidden="false" customHeight="false" outlineLevel="0" collapsed="false">
      <c r="A369" s="7"/>
      <c r="B369" s="40"/>
      <c r="C369" s="7"/>
      <c r="D369" s="8" t="str">
        <f aca="false">IF($A369="","",IFERROR(INDEX(Invoices!$D$6:$D$505,MATCH($C369,Invoices!$A$6:$A$505,0)),"Invoice not found"))</f>
        <v/>
      </c>
      <c r="E369" s="7"/>
      <c r="F369" s="7"/>
      <c r="G369" s="42"/>
      <c r="H369" s="38" t="str">
        <f aca="false">IF($A369="","",SUMIFS($G$6:$G369,$C$6:$C369,$C369))</f>
        <v/>
      </c>
      <c r="I369" s="38" t="str">
        <f aca="false">IF($A369="","",IFERROR(ROUND(INDEX(Invoices!$J$6:$J$505,MATCH($C369,Invoices!$A$6:$A$505,0))-H369,2),""))</f>
        <v/>
      </c>
      <c r="J369" s="8" t="str">
        <f aca="false">IF($A369="","",IF(ISNA(MATCH($C369,Invoices!$A$6:$A$505,0)),"Check invoice no.",IF(I369&lt;0,"Overpaid","")))</f>
        <v/>
      </c>
    </row>
    <row r="370" customFormat="false" ht="15" hidden="false" customHeight="false" outlineLevel="0" collapsed="false">
      <c r="A370" s="7"/>
      <c r="B370" s="40"/>
      <c r="C370" s="7"/>
      <c r="D370" s="8" t="str">
        <f aca="false">IF($A370="","",IFERROR(INDEX(Invoices!$D$6:$D$505,MATCH($C370,Invoices!$A$6:$A$505,0)),"Invoice not found"))</f>
        <v/>
      </c>
      <c r="E370" s="7"/>
      <c r="F370" s="7"/>
      <c r="G370" s="42"/>
      <c r="H370" s="38" t="str">
        <f aca="false">IF($A370="","",SUMIFS($G$6:$G370,$C$6:$C370,$C370))</f>
        <v/>
      </c>
      <c r="I370" s="38" t="str">
        <f aca="false">IF($A370="","",IFERROR(ROUND(INDEX(Invoices!$J$6:$J$505,MATCH($C370,Invoices!$A$6:$A$505,0))-H370,2),""))</f>
        <v/>
      </c>
      <c r="J370" s="8" t="str">
        <f aca="false">IF($A370="","",IF(ISNA(MATCH($C370,Invoices!$A$6:$A$505,0)),"Check invoice no.",IF(I370&lt;0,"Overpaid","")))</f>
        <v/>
      </c>
    </row>
    <row r="371" customFormat="false" ht="15" hidden="false" customHeight="false" outlineLevel="0" collapsed="false">
      <c r="A371" s="7"/>
      <c r="B371" s="40"/>
      <c r="C371" s="7"/>
      <c r="D371" s="8" t="str">
        <f aca="false">IF($A371="","",IFERROR(INDEX(Invoices!$D$6:$D$505,MATCH($C371,Invoices!$A$6:$A$505,0)),"Invoice not found"))</f>
        <v/>
      </c>
      <c r="E371" s="7"/>
      <c r="F371" s="7"/>
      <c r="G371" s="42"/>
      <c r="H371" s="38" t="str">
        <f aca="false">IF($A371="","",SUMIFS($G$6:$G371,$C$6:$C371,$C371))</f>
        <v/>
      </c>
      <c r="I371" s="38" t="str">
        <f aca="false">IF($A371="","",IFERROR(ROUND(INDEX(Invoices!$J$6:$J$505,MATCH($C371,Invoices!$A$6:$A$505,0))-H371,2),""))</f>
        <v/>
      </c>
      <c r="J371" s="8" t="str">
        <f aca="false">IF($A371="","",IF(ISNA(MATCH($C371,Invoices!$A$6:$A$505,0)),"Check invoice no.",IF(I371&lt;0,"Overpaid","")))</f>
        <v/>
      </c>
    </row>
    <row r="372" customFormat="false" ht="15" hidden="false" customHeight="false" outlineLevel="0" collapsed="false">
      <c r="A372" s="7"/>
      <c r="B372" s="40"/>
      <c r="C372" s="7"/>
      <c r="D372" s="8" t="str">
        <f aca="false">IF($A372="","",IFERROR(INDEX(Invoices!$D$6:$D$505,MATCH($C372,Invoices!$A$6:$A$505,0)),"Invoice not found"))</f>
        <v/>
      </c>
      <c r="E372" s="7"/>
      <c r="F372" s="7"/>
      <c r="G372" s="42"/>
      <c r="H372" s="38" t="str">
        <f aca="false">IF($A372="","",SUMIFS($G$6:$G372,$C$6:$C372,$C372))</f>
        <v/>
      </c>
      <c r="I372" s="38" t="str">
        <f aca="false">IF($A372="","",IFERROR(ROUND(INDEX(Invoices!$J$6:$J$505,MATCH($C372,Invoices!$A$6:$A$505,0))-H372,2),""))</f>
        <v/>
      </c>
      <c r="J372" s="8" t="str">
        <f aca="false">IF($A372="","",IF(ISNA(MATCH($C372,Invoices!$A$6:$A$505,0)),"Check invoice no.",IF(I372&lt;0,"Overpaid","")))</f>
        <v/>
      </c>
    </row>
    <row r="373" customFormat="false" ht="15" hidden="false" customHeight="false" outlineLevel="0" collapsed="false">
      <c r="A373" s="7"/>
      <c r="B373" s="40"/>
      <c r="C373" s="7"/>
      <c r="D373" s="8" t="str">
        <f aca="false">IF($A373="","",IFERROR(INDEX(Invoices!$D$6:$D$505,MATCH($C373,Invoices!$A$6:$A$505,0)),"Invoice not found"))</f>
        <v/>
      </c>
      <c r="E373" s="7"/>
      <c r="F373" s="7"/>
      <c r="G373" s="42"/>
      <c r="H373" s="38" t="str">
        <f aca="false">IF($A373="","",SUMIFS($G$6:$G373,$C$6:$C373,$C373))</f>
        <v/>
      </c>
      <c r="I373" s="38" t="str">
        <f aca="false">IF($A373="","",IFERROR(ROUND(INDEX(Invoices!$J$6:$J$505,MATCH($C373,Invoices!$A$6:$A$505,0))-H373,2),""))</f>
        <v/>
      </c>
      <c r="J373" s="8" t="str">
        <f aca="false">IF($A373="","",IF(ISNA(MATCH($C373,Invoices!$A$6:$A$505,0)),"Check invoice no.",IF(I373&lt;0,"Overpaid","")))</f>
        <v/>
      </c>
    </row>
    <row r="374" customFormat="false" ht="15" hidden="false" customHeight="false" outlineLevel="0" collapsed="false">
      <c r="A374" s="7"/>
      <c r="B374" s="40"/>
      <c r="C374" s="7"/>
      <c r="D374" s="8" t="str">
        <f aca="false">IF($A374="","",IFERROR(INDEX(Invoices!$D$6:$D$505,MATCH($C374,Invoices!$A$6:$A$505,0)),"Invoice not found"))</f>
        <v/>
      </c>
      <c r="E374" s="7"/>
      <c r="F374" s="7"/>
      <c r="G374" s="42"/>
      <c r="H374" s="38" t="str">
        <f aca="false">IF($A374="","",SUMIFS($G$6:$G374,$C$6:$C374,$C374))</f>
        <v/>
      </c>
      <c r="I374" s="38" t="str">
        <f aca="false">IF($A374="","",IFERROR(ROUND(INDEX(Invoices!$J$6:$J$505,MATCH($C374,Invoices!$A$6:$A$505,0))-H374,2),""))</f>
        <v/>
      </c>
      <c r="J374" s="8" t="str">
        <f aca="false">IF($A374="","",IF(ISNA(MATCH($C374,Invoices!$A$6:$A$505,0)),"Check invoice no.",IF(I374&lt;0,"Overpaid","")))</f>
        <v/>
      </c>
    </row>
    <row r="375" customFormat="false" ht="15" hidden="false" customHeight="false" outlineLevel="0" collapsed="false">
      <c r="A375" s="7"/>
      <c r="B375" s="40"/>
      <c r="C375" s="7"/>
      <c r="D375" s="8" t="str">
        <f aca="false">IF($A375="","",IFERROR(INDEX(Invoices!$D$6:$D$505,MATCH($C375,Invoices!$A$6:$A$505,0)),"Invoice not found"))</f>
        <v/>
      </c>
      <c r="E375" s="7"/>
      <c r="F375" s="7"/>
      <c r="G375" s="42"/>
      <c r="H375" s="38" t="str">
        <f aca="false">IF($A375="","",SUMIFS($G$6:$G375,$C$6:$C375,$C375))</f>
        <v/>
      </c>
      <c r="I375" s="38" t="str">
        <f aca="false">IF($A375="","",IFERROR(ROUND(INDEX(Invoices!$J$6:$J$505,MATCH($C375,Invoices!$A$6:$A$505,0))-H375,2),""))</f>
        <v/>
      </c>
      <c r="J375" s="8" t="str">
        <f aca="false">IF($A375="","",IF(ISNA(MATCH($C375,Invoices!$A$6:$A$505,0)),"Check invoice no.",IF(I375&lt;0,"Overpaid","")))</f>
        <v/>
      </c>
    </row>
    <row r="376" customFormat="false" ht="15" hidden="false" customHeight="false" outlineLevel="0" collapsed="false">
      <c r="A376" s="7"/>
      <c r="B376" s="40"/>
      <c r="C376" s="7"/>
      <c r="D376" s="8" t="str">
        <f aca="false">IF($A376="","",IFERROR(INDEX(Invoices!$D$6:$D$505,MATCH($C376,Invoices!$A$6:$A$505,0)),"Invoice not found"))</f>
        <v/>
      </c>
      <c r="E376" s="7"/>
      <c r="F376" s="7"/>
      <c r="G376" s="42"/>
      <c r="H376" s="38" t="str">
        <f aca="false">IF($A376="","",SUMIFS($G$6:$G376,$C$6:$C376,$C376))</f>
        <v/>
      </c>
      <c r="I376" s="38" t="str">
        <f aca="false">IF($A376="","",IFERROR(ROUND(INDEX(Invoices!$J$6:$J$505,MATCH($C376,Invoices!$A$6:$A$505,0))-H376,2),""))</f>
        <v/>
      </c>
      <c r="J376" s="8" t="str">
        <f aca="false">IF($A376="","",IF(ISNA(MATCH($C376,Invoices!$A$6:$A$505,0)),"Check invoice no.",IF(I376&lt;0,"Overpaid","")))</f>
        <v/>
      </c>
    </row>
    <row r="377" customFormat="false" ht="15" hidden="false" customHeight="false" outlineLevel="0" collapsed="false">
      <c r="A377" s="7"/>
      <c r="B377" s="40"/>
      <c r="C377" s="7"/>
      <c r="D377" s="8" t="str">
        <f aca="false">IF($A377="","",IFERROR(INDEX(Invoices!$D$6:$D$505,MATCH($C377,Invoices!$A$6:$A$505,0)),"Invoice not found"))</f>
        <v/>
      </c>
      <c r="E377" s="7"/>
      <c r="F377" s="7"/>
      <c r="G377" s="42"/>
      <c r="H377" s="38" t="str">
        <f aca="false">IF($A377="","",SUMIFS($G$6:$G377,$C$6:$C377,$C377))</f>
        <v/>
      </c>
      <c r="I377" s="38" t="str">
        <f aca="false">IF($A377="","",IFERROR(ROUND(INDEX(Invoices!$J$6:$J$505,MATCH($C377,Invoices!$A$6:$A$505,0))-H377,2),""))</f>
        <v/>
      </c>
      <c r="J377" s="8" t="str">
        <f aca="false">IF($A377="","",IF(ISNA(MATCH($C377,Invoices!$A$6:$A$505,0)),"Check invoice no.",IF(I377&lt;0,"Overpaid","")))</f>
        <v/>
      </c>
    </row>
    <row r="378" customFormat="false" ht="15" hidden="false" customHeight="false" outlineLevel="0" collapsed="false">
      <c r="A378" s="7"/>
      <c r="B378" s="40"/>
      <c r="C378" s="7"/>
      <c r="D378" s="8" t="str">
        <f aca="false">IF($A378="","",IFERROR(INDEX(Invoices!$D$6:$D$505,MATCH($C378,Invoices!$A$6:$A$505,0)),"Invoice not found"))</f>
        <v/>
      </c>
      <c r="E378" s="7"/>
      <c r="F378" s="7"/>
      <c r="G378" s="42"/>
      <c r="H378" s="38" t="str">
        <f aca="false">IF($A378="","",SUMIFS($G$6:$G378,$C$6:$C378,$C378))</f>
        <v/>
      </c>
      <c r="I378" s="38" t="str">
        <f aca="false">IF($A378="","",IFERROR(ROUND(INDEX(Invoices!$J$6:$J$505,MATCH($C378,Invoices!$A$6:$A$505,0))-H378,2),""))</f>
        <v/>
      </c>
      <c r="J378" s="8" t="str">
        <f aca="false">IF($A378="","",IF(ISNA(MATCH($C378,Invoices!$A$6:$A$505,0)),"Check invoice no.",IF(I378&lt;0,"Overpaid","")))</f>
        <v/>
      </c>
    </row>
    <row r="379" customFormat="false" ht="15" hidden="false" customHeight="false" outlineLevel="0" collapsed="false">
      <c r="A379" s="7"/>
      <c r="B379" s="40"/>
      <c r="C379" s="7"/>
      <c r="D379" s="8" t="str">
        <f aca="false">IF($A379="","",IFERROR(INDEX(Invoices!$D$6:$D$505,MATCH($C379,Invoices!$A$6:$A$505,0)),"Invoice not found"))</f>
        <v/>
      </c>
      <c r="E379" s="7"/>
      <c r="F379" s="7"/>
      <c r="G379" s="42"/>
      <c r="H379" s="38" t="str">
        <f aca="false">IF($A379="","",SUMIFS($G$6:$G379,$C$6:$C379,$C379))</f>
        <v/>
      </c>
      <c r="I379" s="38" t="str">
        <f aca="false">IF($A379="","",IFERROR(ROUND(INDEX(Invoices!$J$6:$J$505,MATCH($C379,Invoices!$A$6:$A$505,0))-H379,2),""))</f>
        <v/>
      </c>
      <c r="J379" s="8" t="str">
        <f aca="false">IF($A379="","",IF(ISNA(MATCH($C379,Invoices!$A$6:$A$505,0)),"Check invoice no.",IF(I379&lt;0,"Overpaid","")))</f>
        <v/>
      </c>
    </row>
    <row r="380" customFormat="false" ht="15" hidden="false" customHeight="false" outlineLevel="0" collapsed="false">
      <c r="A380" s="7"/>
      <c r="B380" s="40"/>
      <c r="C380" s="7"/>
      <c r="D380" s="8" t="str">
        <f aca="false">IF($A380="","",IFERROR(INDEX(Invoices!$D$6:$D$505,MATCH($C380,Invoices!$A$6:$A$505,0)),"Invoice not found"))</f>
        <v/>
      </c>
      <c r="E380" s="7"/>
      <c r="F380" s="7"/>
      <c r="G380" s="42"/>
      <c r="H380" s="38" t="str">
        <f aca="false">IF($A380="","",SUMIFS($G$6:$G380,$C$6:$C380,$C380))</f>
        <v/>
      </c>
      <c r="I380" s="38" t="str">
        <f aca="false">IF($A380="","",IFERROR(ROUND(INDEX(Invoices!$J$6:$J$505,MATCH($C380,Invoices!$A$6:$A$505,0))-H380,2),""))</f>
        <v/>
      </c>
      <c r="J380" s="8" t="str">
        <f aca="false">IF($A380="","",IF(ISNA(MATCH($C380,Invoices!$A$6:$A$505,0)),"Check invoice no.",IF(I380&lt;0,"Overpaid","")))</f>
        <v/>
      </c>
    </row>
    <row r="381" customFormat="false" ht="15" hidden="false" customHeight="false" outlineLevel="0" collapsed="false">
      <c r="A381" s="7"/>
      <c r="B381" s="40"/>
      <c r="C381" s="7"/>
      <c r="D381" s="8" t="str">
        <f aca="false">IF($A381="","",IFERROR(INDEX(Invoices!$D$6:$D$505,MATCH($C381,Invoices!$A$6:$A$505,0)),"Invoice not found"))</f>
        <v/>
      </c>
      <c r="E381" s="7"/>
      <c r="F381" s="7"/>
      <c r="G381" s="42"/>
      <c r="H381" s="38" t="str">
        <f aca="false">IF($A381="","",SUMIFS($G$6:$G381,$C$6:$C381,$C381))</f>
        <v/>
      </c>
      <c r="I381" s="38" t="str">
        <f aca="false">IF($A381="","",IFERROR(ROUND(INDEX(Invoices!$J$6:$J$505,MATCH($C381,Invoices!$A$6:$A$505,0))-H381,2),""))</f>
        <v/>
      </c>
      <c r="J381" s="8" t="str">
        <f aca="false">IF($A381="","",IF(ISNA(MATCH($C381,Invoices!$A$6:$A$505,0)),"Check invoice no.",IF(I381&lt;0,"Overpaid","")))</f>
        <v/>
      </c>
    </row>
    <row r="382" customFormat="false" ht="15" hidden="false" customHeight="false" outlineLevel="0" collapsed="false">
      <c r="A382" s="7"/>
      <c r="B382" s="40"/>
      <c r="C382" s="7"/>
      <c r="D382" s="8" t="str">
        <f aca="false">IF($A382="","",IFERROR(INDEX(Invoices!$D$6:$D$505,MATCH($C382,Invoices!$A$6:$A$505,0)),"Invoice not found"))</f>
        <v/>
      </c>
      <c r="E382" s="7"/>
      <c r="F382" s="7"/>
      <c r="G382" s="42"/>
      <c r="H382" s="38" t="str">
        <f aca="false">IF($A382="","",SUMIFS($G$6:$G382,$C$6:$C382,$C382))</f>
        <v/>
      </c>
      <c r="I382" s="38" t="str">
        <f aca="false">IF($A382="","",IFERROR(ROUND(INDEX(Invoices!$J$6:$J$505,MATCH($C382,Invoices!$A$6:$A$505,0))-H382,2),""))</f>
        <v/>
      </c>
      <c r="J382" s="8" t="str">
        <f aca="false">IF($A382="","",IF(ISNA(MATCH($C382,Invoices!$A$6:$A$505,0)),"Check invoice no.",IF(I382&lt;0,"Overpaid","")))</f>
        <v/>
      </c>
    </row>
    <row r="383" customFormat="false" ht="15" hidden="false" customHeight="false" outlineLevel="0" collapsed="false">
      <c r="A383" s="7"/>
      <c r="B383" s="40"/>
      <c r="C383" s="7"/>
      <c r="D383" s="8" t="str">
        <f aca="false">IF($A383="","",IFERROR(INDEX(Invoices!$D$6:$D$505,MATCH($C383,Invoices!$A$6:$A$505,0)),"Invoice not found"))</f>
        <v/>
      </c>
      <c r="E383" s="7"/>
      <c r="F383" s="7"/>
      <c r="G383" s="42"/>
      <c r="H383" s="38" t="str">
        <f aca="false">IF($A383="","",SUMIFS($G$6:$G383,$C$6:$C383,$C383))</f>
        <v/>
      </c>
      <c r="I383" s="38" t="str">
        <f aca="false">IF($A383="","",IFERROR(ROUND(INDEX(Invoices!$J$6:$J$505,MATCH($C383,Invoices!$A$6:$A$505,0))-H383,2),""))</f>
        <v/>
      </c>
      <c r="J383" s="8" t="str">
        <f aca="false">IF($A383="","",IF(ISNA(MATCH($C383,Invoices!$A$6:$A$505,0)),"Check invoice no.",IF(I383&lt;0,"Overpaid","")))</f>
        <v/>
      </c>
    </row>
    <row r="384" customFormat="false" ht="15" hidden="false" customHeight="false" outlineLevel="0" collapsed="false">
      <c r="A384" s="7"/>
      <c r="B384" s="40"/>
      <c r="C384" s="7"/>
      <c r="D384" s="8" t="str">
        <f aca="false">IF($A384="","",IFERROR(INDEX(Invoices!$D$6:$D$505,MATCH($C384,Invoices!$A$6:$A$505,0)),"Invoice not found"))</f>
        <v/>
      </c>
      <c r="E384" s="7"/>
      <c r="F384" s="7"/>
      <c r="G384" s="42"/>
      <c r="H384" s="38" t="str">
        <f aca="false">IF($A384="","",SUMIFS($G$6:$G384,$C$6:$C384,$C384))</f>
        <v/>
      </c>
      <c r="I384" s="38" t="str">
        <f aca="false">IF($A384="","",IFERROR(ROUND(INDEX(Invoices!$J$6:$J$505,MATCH($C384,Invoices!$A$6:$A$505,0))-H384,2),""))</f>
        <v/>
      </c>
      <c r="J384" s="8" t="str">
        <f aca="false">IF($A384="","",IF(ISNA(MATCH($C384,Invoices!$A$6:$A$505,0)),"Check invoice no.",IF(I384&lt;0,"Overpaid","")))</f>
        <v/>
      </c>
    </row>
    <row r="385" customFormat="false" ht="15" hidden="false" customHeight="false" outlineLevel="0" collapsed="false">
      <c r="A385" s="7"/>
      <c r="B385" s="40"/>
      <c r="C385" s="7"/>
      <c r="D385" s="8" t="str">
        <f aca="false">IF($A385="","",IFERROR(INDEX(Invoices!$D$6:$D$505,MATCH($C385,Invoices!$A$6:$A$505,0)),"Invoice not found"))</f>
        <v/>
      </c>
      <c r="E385" s="7"/>
      <c r="F385" s="7"/>
      <c r="G385" s="42"/>
      <c r="H385" s="38" t="str">
        <f aca="false">IF($A385="","",SUMIFS($G$6:$G385,$C$6:$C385,$C385))</f>
        <v/>
      </c>
      <c r="I385" s="38" t="str">
        <f aca="false">IF($A385="","",IFERROR(ROUND(INDEX(Invoices!$J$6:$J$505,MATCH($C385,Invoices!$A$6:$A$505,0))-H385,2),""))</f>
        <v/>
      </c>
      <c r="J385" s="8" t="str">
        <f aca="false">IF($A385="","",IF(ISNA(MATCH($C385,Invoices!$A$6:$A$505,0)),"Check invoice no.",IF(I385&lt;0,"Overpaid","")))</f>
        <v/>
      </c>
    </row>
    <row r="386" customFormat="false" ht="15" hidden="false" customHeight="false" outlineLevel="0" collapsed="false">
      <c r="A386" s="7"/>
      <c r="B386" s="40"/>
      <c r="C386" s="7"/>
      <c r="D386" s="8" t="str">
        <f aca="false">IF($A386="","",IFERROR(INDEX(Invoices!$D$6:$D$505,MATCH($C386,Invoices!$A$6:$A$505,0)),"Invoice not found"))</f>
        <v/>
      </c>
      <c r="E386" s="7"/>
      <c r="F386" s="7"/>
      <c r="G386" s="42"/>
      <c r="H386" s="38" t="str">
        <f aca="false">IF($A386="","",SUMIFS($G$6:$G386,$C$6:$C386,$C386))</f>
        <v/>
      </c>
      <c r="I386" s="38" t="str">
        <f aca="false">IF($A386="","",IFERROR(ROUND(INDEX(Invoices!$J$6:$J$505,MATCH($C386,Invoices!$A$6:$A$505,0))-H386,2),""))</f>
        <v/>
      </c>
      <c r="J386" s="8" t="str">
        <f aca="false">IF($A386="","",IF(ISNA(MATCH($C386,Invoices!$A$6:$A$505,0)),"Check invoice no.",IF(I386&lt;0,"Overpaid","")))</f>
        <v/>
      </c>
    </row>
    <row r="387" customFormat="false" ht="15" hidden="false" customHeight="false" outlineLevel="0" collapsed="false">
      <c r="A387" s="7"/>
      <c r="B387" s="40"/>
      <c r="C387" s="7"/>
      <c r="D387" s="8" t="str">
        <f aca="false">IF($A387="","",IFERROR(INDEX(Invoices!$D$6:$D$505,MATCH($C387,Invoices!$A$6:$A$505,0)),"Invoice not found"))</f>
        <v/>
      </c>
      <c r="E387" s="7"/>
      <c r="F387" s="7"/>
      <c r="G387" s="42"/>
      <c r="H387" s="38" t="str">
        <f aca="false">IF($A387="","",SUMIFS($G$6:$G387,$C$6:$C387,$C387))</f>
        <v/>
      </c>
      <c r="I387" s="38" t="str">
        <f aca="false">IF($A387="","",IFERROR(ROUND(INDEX(Invoices!$J$6:$J$505,MATCH($C387,Invoices!$A$6:$A$505,0))-H387,2),""))</f>
        <v/>
      </c>
      <c r="J387" s="8" t="str">
        <f aca="false">IF($A387="","",IF(ISNA(MATCH($C387,Invoices!$A$6:$A$505,0)),"Check invoice no.",IF(I387&lt;0,"Overpaid","")))</f>
        <v/>
      </c>
    </row>
    <row r="388" customFormat="false" ht="15" hidden="false" customHeight="false" outlineLevel="0" collapsed="false">
      <c r="A388" s="7"/>
      <c r="B388" s="40"/>
      <c r="C388" s="7"/>
      <c r="D388" s="8" t="str">
        <f aca="false">IF($A388="","",IFERROR(INDEX(Invoices!$D$6:$D$505,MATCH($C388,Invoices!$A$6:$A$505,0)),"Invoice not found"))</f>
        <v/>
      </c>
      <c r="E388" s="7"/>
      <c r="F388" s="7"/>
      <c r="G388" s="42"/>
      <c r="H388" s="38" t="str">
        <f aca="false">IF($A388="","",SUMIFS($G$6:$G388,$C$6:$C388,$C388))</f>
        <v/>
      </c>
      <c r="I388" s="38" t="str">
        <f aca="false">IF($A388="","",IFERROR(ROUND(INDEX(Invoices!$J$6:$J$505,MATCH($C388,Invoices!$A$6:$A$505,0))-H388,2),""))</f>
        <v/>
      </c>
      <c r="J388" s="8" t="str">
        <f aca="false">IF($A388="","",IF(ISNA(MATCH($C388,Invoices!$A$6:$A$505,0)),"Check invoice no.",IF(I388&lt;0,"Overpaid","")))</f>
        <v/>
      </c>
    </row>
    <row r="389" customFormat="false" ht="15" hidden="false" customHeight="false" outlineLevel="0" collapsed="false">
      <c r="A389" s="7"/>
      <c r="B389" s="40"/>
      <c r="C389" s="7"/>
      <c r="D389" s="8" t="str">
        <f aca="false">IF($A389="","",IFERROR(INDEX(Invoices!$D$6:$D$505,MATCH($C389,Invoices!$A$6:$A$505,0)),"Invoice not found"))</f>
        <v/>
      </c>
      <c r="E389" s="7"/>
      <c r="F389" s="7"/>
      <c r="G389" s="42"/>
      <c r="H389" s="38" t="str">
        <f aca="false">IF($A389="","",SUMIFS($G$6:$G389,$C$6:$C389,$C389))</f>
        <v/>
      </c>
      <c r="I389" s="38" t="str">
        <f aca="false">IF($A389="","",IFERROR(ROUND(INDEX(Invoices!$J$6:$J$505,MATCH($C389,Invoices!$A$6:$A$505,0))-H389,2),""))</f>
        <v/>
      </c>
      <c r="J389" s="8" t="str">
        <f aca="false">IF($A389="","",IF(ISNA(MATCH($C389,Invoices!$A$6:$A$505,0)),"Check invoice no.",IF(I389&lt;0,"Overpaid","")))</f>
        <v/>
      </c>
    </row>
    <row r="390" customFormat="false" ht="15" hidden="false" customHeight="false" outlineLevel="0" collapsed="false">
      <c r="A390" s="7"/>
      <c r="B390" s="40"/>
      <c r="C390" s="7"/>
      <c r="D390" s="8" t="str">
        <f aca="false">IF($A390="","",IFERROR(INDEX(Invoices!$D$6:$D$505,MATCH($C390,Invoices!$A$6:$A$505,0)),"Invoice not found"))</f>
        <v/>
      </c>
      <c r="E390" s="7"/>
      <c r="F390" s="7"/>
      <c r="G390" s="42"/>
      <c r="H390" s="38" t="str">
        <f aca="false">IF($A390="","",SUMIFS($G$6:$G390,$C$6:$C390,$C390))</f>
        <v/>
      </c>
      <c r="I390" s="38" t="str">
        <f aca="false">IF($A390="","",IFERROR(ROUND(INDEX(Invoices!$J$6:$J$505,MATCH($C390,Invoices!$A$6:$A$505,0))-H390,2),""))</f>
        <v/>
      </c>
      <c r="J390" s="8" t="str">
        <f aca="false">IF($A390="","",IF(ISNA(MATCH($C390,Invoices!$A$6:$A$505,0)),"Check invoice no.",IF(I390&lt;0,"Overpaid","")))</f>
        <v/>
      </c>
    </row>
    <row r="391" customFormat="false" ht="15" hidden="false" customHeight="false" outlineLevel="0" collapsed="false">
      <c r="A391" s="7"/>
      <c r="B391" s="40"/>
      <c r="C391" s="7"/>
      <c r="D391" s="8" t="str">
        <f aca="false">IF($A391="","",IFERROR(INDEX(Invoices!$D$6:$D$505,MATCH($C391,Invoices!$A$6:$A$505,0)),"Invoice not found"))</f>
        <v/>
      </c>
      <c r="E391" s="7"/>
      <c r="F391" s="7"/>
      <c r="G391" s="42"/>
      <c r="H391" s="38" t="str">
        <f aca="false">IF($A391="","",SUMIFS($G$6:$G391,$C$6:$C391,$C391))</f>
        <v/>
      </c>
      <c r="I391" s="38" t="str">
        <f aca="false">IF($A391="","",IFERROR(ROUND(INDEX(Invoices!$J$6:$J$505,MATCH($C391,Invoices!$A$6:$A$505,0))-H391,2),""))</f>
        <v/>
      </c>
      <c r="J391" s="8" t="str">
        <f aca="false">IF($A391="","",IF(ISNA(MATCH($C391,Invoices!$A$6:$A$505,0)),"Check invoice no.",IF(I391&lt;0,"Overpaid","")))</f>
        <v/>
      </c>
    </row>
    <row r="392" customFormat="false" ht="15" hidden="false" customHeight="false" outlineLevel="0" collapsed="false">
      <c r="A392" s="7"/>
      <c r="B392" s="40"/>
      <c r="C392" s="7"/>
      <c r="D392" s="8" t="str">
        <f aca="false">IF($A392="","",IFERROR(INDEX(Invoices!$D$6:$D$505,MATCH($C392,Invoices!$A$6:$A$505,0)),"Invoice not found"))</f>
        <v/>
      </c>
      <c r="E392" s="7"/>
      <c r="F392" s="7"/>
      <c r="G392" s="42"/>
      <c r="H392" s="38" t="str">
        <f aca="false">IF($A392="","",SUMIFS($G$6:$G392,$C$6:$C392,$C392))</f>
        <v/>
      </c>
      <c r="I392" s="38" t="str">
        <f aca="false">IF($A392="","",IFERROR(ROUND(INDEX(Invoices!$J$6:$J$505,MATCH($C392,Invoices!$A$6:$A$505,0))-H392,2),""))</f>
        <v/>
      </c>
      <c r="J392" s="8" t="str">
        <f aca="false">IF($A392="","",IF(ISNA(MATCH($C392,Invoices!$A$6:$A$505,0)),"Check invoice no.",IF(I392&lt;0,"Overpaid","")))</f>
        <v/>
      </c>
    </row>
    <row r="393" customFormat="false" ht="15" hidden="false" customHeight="false" outlineLevel="0" collapsed="false">
      <c r="A393" s="7"/>
      <c r="B393" s="40"/>
      <c r="C393" s="7"/>
      <c r="D393" s="8" t="str">
        <f aca="false">IF($A393="","",IFERROR(INDEX(Invoices!$D$6:$D$505,MATCH($C393,Invoices!$A$6:$A$505,0)),"Invoice not found"))</f>
        <v/>
      </c>
      <c r="E393" s="7"/>
      <c r="F393" s="7"/>
      <c r="G393" s="42"/>
      <c r="H393" s="38" t="str">
        <f aca="false">IF($A393="","",SUMIFS($G$6:$G393,$C$6:$C393,$C393))</f>
        <v/>
      </c>
      <c r="I393" s="38" t="str">
        <f aca="false">IF($A393="","",IFERROR(ROUND(INDEX(Invoices!$J$6:$J$505,MATCH($C393,Invoices!$A$6:$A$505,0))-H393,2),""))</f>
        <v/>
      </c>
      <c r="J393" s="8" t="str">
        <f aca="false">IF($A393="","",IF(ISNA(MATCH($C393,Invoices!$A$6:$A$505,0)),"Check invoice no.",IF(I393&lt;0,"Overpaid","")))</f>
        <v/>
      </c>
    </row>
    <row r="394" customFormat="false" ht="15" hidden="false" customHeight="false" outlineLevel="0" collapsed="false">
      <c r="A394" s="7"/>
      <c r="B394" s="40"/>
      <c r="C394" s="7"/>
      <c r="D394" s="8" t="str">
        <f aca="false">IF($A394="","",IFERROR(INDEX(Invoices!$D$6:$D$505,MATCH($C394,Invoices!$A$6:$A$505,0)),"Invoice not found"))</f>
        <v/>
      </c>
      <c r="E394" s="7"/>
      <c r="F394" s="7"/>
      <c r="G394" s="42"/>
      <c r="H394" s="38" t="str">
        <f aca="false">IF($A394="","",SUMIFS($G$6:$G394,$C$6:$C394,$C394))</f>
        <v/>
      </c>
      <c r="I394" s="38" t="str">
        <f aca="false">IF($A394="","",IFERROR(ROUND(INDEX(Invoices!$J$6:$J$505,MATCH($C394,Invoices!$A$6:$A$505,0))-H394,2),""))</f>
        <v/>
      </c>
      <c r="J394" s="8" t="str">
        <f aca="false">IF($A394="","",IF(ISNA(MATCH($C394,Invoices!$A$6:$A$505,0)),"Check invoice no.",IF(I394&lt;0,"Overpaid","")))</f>
        <v/>
      </c>
    </row>
    <row r="395" customFormat="false" ht="15" hidden="false" customHeight="false" outlineLevel="0" collapsed="false">
      <c r="A395" s="7"/>
      <c r="B395" s="40"/>
      <c r="C395" s="7"/>
      <c r="D395" s="8" t="str">
        <f aca="false">IF($A395="","",IFERROR(INDEX(Invoices!$D$6:$D$505,MATCH($C395,Invoices!$A$6:$A$505,0)),"Invoice not found"))</f>
        <v/>
      </c>
      <c r="E395" s="7"/>
      <c r="F395" s="7"/>
      <c r="G395" s="42"/>
      <c r="H395" s="38" t="str">
        <f aca="false">IF($A395="","",SUMIFS($G$6:$G395,$C$6:$C395,$C395))</f>
        <v/>
      </c>
      <c r="I395" s="38" t="str">
        <f aca="false">IF($A395="","",IFERROR(ROUND(INDEX(Invoices!$J$6:$J$505,MATCH($C395,Invoices!$A$6:$A$505,0))-H395,2),""))</f>
        <v/>
      </c>
      <c r="J395" s="8" t="str">
        <f aca="false">IF($A395="","",IF(ISNA(MATCH($C395,Invoices!$A$6:$A$505,0)),"Check invoice no.",IF(I395&lt;0,"Overpaid","")))</f>
        <v/>
      </c>
    </row>
    <row r="396" customFormat="false" ht="15" hidden="false" customHeight="false" outlineLevel="0" collapsed="false">
      <c r="A396" s="7"/>
      <c r="B396" s="40"/>
      <c r="C396" s="7"/>
      <c r="D396" s="8" t="str">
        <f aca="false">IF($A396="","",IFERROR(INDEX(Invoices!$D$6:$D$505,MATCH($C396,Invoices!$A$6:$A$505,0)),"Invoice not found"))</f>
        <v/>
      </c>
      <c r="E396" s="7"/>
      <c r="F396" s="7"/>
      <c r="G396" s="42"/>
      <c r="H396" s="38" t="str">
        <f aca="false">IF($A396="","",SUMIFS($G$6:$G396,$C$6:$C396,$C396))</f>
        <v/>
      </c>
      <c r="I396" s="38" t="str">
        <f aca="false">IF($A396="","",IFERROR(ROUND(INDEX(Invoices!$J$6:$J$505,MATCH($C396,Invoices!$A$6:$A$505,0))-H396,2),""))</f>
        <v/>
      </c>
      <c r="J396" s="8" t="str">
        <f aca="false">IF($A396="","",IF(ISNA(MATCH($C396,Invoices!$A$6:$A$505,0)),"Check invoice no.",IF(I396&lt;0,"Overpaid","")))</f>
        <v/>
      </c>
    </row>
    <row r="397" customFormat="false" ht="15" hidden="false" customHeight="false" outlineLevel="0" collapsed="false">
      <c r="A397" s="7"/>
      <c r="B397" s="40"/>
      <c r="C397" s="7"/>
      <c r="D397" s="8" t="str">
        <f aca="false">IF($A397="","",IFERROR(INDEX(Invoices!$D$6:$D$505,MATCH($C397,Invoices!$A$6:$A$505,0)),"Invoice not found"))</f>
        <v/>
      </c>
      <c r="E397" s="7"/>
      <c r="F397" s="7"/>
      <c r="G397" s="42"/>
      <c r="H397" s="38" t="str">
        <f aca="false">IF($A397="","",SUMIFS($G$6:$G397,$C$6:$C397,$C397))</f>
        <v/>
      </c>
      <c r="I397" s="38" t="str">
        <f aca="false">IF($A397="","",IFERROR(ROUND(INDEX(Invoices!$J$6:$J$505,MATCH($C397,Invoices!$A$6:$A$505,0))-H397,2),""))</f>
        <v/>
      </c>
      <c r="J397" s="8" t="str">
        <f aca="false">IF($A397="","",IF(ISNA(MATCH($C397,Invoices!$A$6:$A$505,0)),"Check invoice no.",IF(I397&lt;0,"Overpaid","")))</f>
        <v/>
      </c>
    </row>
    <row r="398" customFormat="false" ht="15" hidden="false" customHeight="false" outlineLevel="0" collapsed="false">
      <c r="A398" s="7"/>
      <c r="B398" s="40"/>
      <c r="C398" s="7"/>
      <c r="D398" s="8" t="str">
        <f aca="false">IF($A398="","",IFERROR(INDEX(Invoices!$D$6:$D$505,MATCH($C398,Invoices!$A$6:$A$505,0)),"Invoice not found"))</f>
        <v/>
      </c>
      <c r="E398" s="7"/>
      <c r="F398" s="7"/>
      <c r="G398" s="42"/>
      <c r="H398" s="38" t="str">
        <f aca="false">IF($A398="","",SUMIFS($G$6:$G398,$C$6:$C398,$C398))</f>
        <v/>
      </c>
      <c r="I398" s="38" t="str">
        <f aca="false">IF($A398="","",IFERROR(ROUND(INDEX(Invoices!$J$6:$J$505,MATCH($C398,Invoices!$A$6:$A$505,0))-H398,2),""))</f>
        <v/>
      </c>
      <c r="J398" s="8" t="str">
        <f aca="false">IF($A398="","",IF(ISNA(MATCH($C398,Invoices!$A$6:$A$505,0)),"Check invoice no.",IF(I398&lt;0,"Overpaid","")))</f>
        <v/>
      </c>
    </row>
    <row r="399" customFormat="false" ht="15" hidden="false" customHeight="false" outlineLevel="0" collapsed="false">
      <c r="A399" s="7"/>
      <c r="B399" s="40"/>
      <c r="C399" s="7"/>
      <c r="D399" s="8" t="str">
        <f aca="false">IF($A399="","",IFERROR(INDEX(Invoices!$D$6:$D$505,MATCH($C399,Invoices!$A$6:$A$505,0)),"Invoice not found"))</f>
        <v/>
      </c>
      <c r="E399" s="7"/>
      <c r="F399" s="7"/>
      <c r="G399" s="42"/>
      <c r="H399" s="38" t="str">
        <f aca="false">IF($A399="","",SUMIFS($G$6:$G399,$C$6:$C399,$C399))</f>
        <v/>
      </c>
      <c r="I399" s="38" t="str">
        <f aca="false">IF($A399="","",IFERROR(ROUND(INDEX(Invoices!$J$6:$J$505,MATCH($C399,Invoices!$A$6:$A$505,0))-H399,2),""))</f>
        <v/>
      </c>
      <c r="J399" s="8" t="str">
        <f aca="false">IF($A399="","",IF(ISNA(MATCH($C399,Invoices!$A$6:$A$505,0)),"Check invoice no.",IF(I399&lt;0,"Overpaid","")))</f>
        <v/>
      </c>
    </row>
    <row r="400" customFormat="false" ht="15" hidden="false" customHeight="false" outlineLevel="0" collapsed="false">
      <c r="A400" s="7"/>
      <c r="B400" s="40"/>
      <c r="C400" s="7"/>
      <c r="D400" s="8" t="str">
        <f aca="false">IF($A400="","",IFERROR(INDEX(Invoices!$D$6:$D$505,MATCH($C400,Invoices!$A$6:$A$505,0)),"Invoice not found"))</f>
        <v/>
      </c>
      <c r="E400" s="7"/>
      <c r="F400" s="7"/>
      <c r="G400" s="42"/>
      <c r="H400" s="38" t="str">
        <f aca="false">IF($A400="","",SUMIFS($G$6:$G400,$C$6:$C400,$C400))</f>
        <v/>
      </c>
      <c r="I400" s="38" t="str">
        <f aca="false">IF($A400="","",IFERROR(ROUND(INDEX(Invoices!$J$6:$J$505,MATCH($C400,Invoices!$A$6:$A$505,0))-H400,2),""))</f>
        <v/>
      </c>
      <c r="J400" s="8" t="str">
        <f aca="false">IF($A400="","",IF(ISNA(MATCH($C400,Invoices!$A$6:$A$505,0)),"Check invoice no.",IF(I400&lt;0,"Overpaid","")))</f>
        <v/>
      </c>
    </row>
    <row r="401" customFormat="false" ht="15" hidden="false" customHeight="false" outlineLevel="0" collapsed="false">
      <c r="A401" s="7"/>
      <c r="B401" s="40"/>
      <c r="C401" s="7"/>
      <c r="D401" s="8" t="str">
        <f aca="false">IF($A401="","",IFERROR(INDEX(Invoices!$D$6:$D$505,MATCH($C401,Invoices!$A$6:$A$505,0)),"Invoice not found"))</f>
        <v/>
      </c>
      <c r="E401" s="7"/>
      <c r="F401" s="7"/>
      <c r="G401" s="42"/>
      <c r="H401" s="38" t="str">
        <f aca="false">IF($A401="","",SUMIFS($G$6:$G401,$C$6:$C401,$C401))</f>
        <v/>
      </c>
      <c r="I401" s="38" t="str">
        <f aca="false">IF($A401="","",IFERROR(ROUND(INDEX(Invoices!$J$6:$J$505,MATCH($C401,Invoices!$A$6:$A$505,0))-H401,2),""))</f>
        <v/>
      </c>
      <c r="J401" s="8" t="str">
        <f aca="false">IF($A401="","",IF(ISNA(MATCH($C401,Invoices!$A$6:$A$505,0)),"Check invoice no.",IF(I401&lt;0,"Overpaid","")))</f>
        <v/>
      </c>
    </row>
    <row r="402" customFormat="false" ht="15" hidden="false" customHeight="false" outlineLevel="0" collapsed="false">
      <c r="A402" s="7"/>
      <c r="B402" s="40"/>
      <c r="C402" s="7"/>
      <c r="D402" s="8" t="str">
        <f aca="false">IF($A402="","",IFERROR(INDEX(Invoices!$D$6:$D$505,MATCH($C402,Invoices!$A$6:$A$505,0)),"Invoice not found"))</f>
        <v/>
      </c>
      <c r="E402" s="7"/>
      <c r="F402" s="7"/>
      <c r="G402" s="42"/>
      <c r="H402" s="38" t="str">
        <f aca="false">IF($A402="","",SUMIFS($G$6:$G402,$C$6:$C402,$C402))</f>
        <v/>
      </c>
      <c r="I402" s="38" t="str">
        <f aca="false">IF($A402="","",IFERROR(ROUND(INDEX(Invoices!$J$6:$J$505,MATCH($C402,Invoices!$A$6:$A$505,0))-H402,2),""))</f>
        <v/>
      </c>
      <c r="J402" s="8" t="str">
        <f aca="false">IF($A402="","",IF(ISNA(MATCH($C402,Invoices!$A$6:$A$505,0)),"Check invoice no.",IF(I402&lt;0,"Overpaid","")))</f>
        <v/>
      </c>
    </row>
    <row r="403" customFormat="false" ht="15" hidden="false" customHeight="false" outlineLevel="0" collapsed="false">
      <c r="A403" s="7"/>
      <c r="B403" s="40"/>
      <c r="C403" s="7"/>
      <c r="D403" s="8" t="str">
        <f aca="false">IF($A403="","",IFERROR(INDEX(Invoices!$D$6:$D$505,MATCH($C403,Invoices!$A$6:$A$505,0)),"Invoice not found"))</f>
        <v/>
      </c>
      <c r="E403" s="7"/>
      <c r="F403" s="7"/>
      <c r="G403" s="42"/>
      <c r="H403" s="38" t="str">
        <f aca="false">IF($A403="","",SUMIFS($G$6:$G403,$C$6:$C403,$C403))</f>
        <v/>
      </c>
      <c r="I403" s="38" t="str">
        <f aca="false">IF($A403="","",IFERROR(ROUND(INDEX(Invoices!$J$6:$J$505,MATCH($C403,Invoices!$A$6:$A$505,0))-H403,2),""))</f>
        <v/>
      </c>
      <c r="J403" s="8" t="str">
        <f aca="false">IF($A403="","",IF(ISNA(MATCH($C403,Invoices!$A$6:$A$505,0)),"Check invoice no.",IF(I403&lt;0,"Overpaid","")))</f>
        <v/>
      </c>
    </row>
    <row r="404" customFormat="false" ht="15" hidden="false" customHeight="false" outlineLevel="0" collapsed="false">
      <c r="A404" s="7"/>
      <c r="B404" s="40"/>
      <c r="C404" s="7"/>
      <c r="D404" s="8" t="str">
        <f aca="false">IF($A404="","",IFERROR(INDEX(Invoices!$D$6:$D$505,MATCH($C404,Invoices!$A$6:$A$505,0)),"Invoice not found"))</f>
        <v/>
      </c>
      <c r="E404" s="7"/>
      <c r="F404" s="7"/>
      <c r="G404" s="42"/>
      <c r="H404" s="38" t="str">
        <f aca="false">IF($A404="","",SUMIFS($G$6:$G404,$C$6:$C404,$C404))</f>
        <v/>
      </c>
      <c r="I404" s="38" t="str">
        <f aca="false">IF($A404="","",IFERROR(ROUND(INDEX(Invoices!$J$6:$J$505,MATCH($C404,Invoices!$A$6:$A$505,0))-H404,2),""))</f>
        <v/>
      </c>
      <c r="J404" s="8" t="str">
        <f aca="false">IF($A404="","",IF(ISNA(MATCH($C404,Invoices!$A$6:$A$505,0)),"Check invoice no.",IF(I404&lt;0,"Overpaid","")))</f>
        <v/>
      </c>
    </row>
    <row r="405" customFormat="false" ht="15" hidden="false" customHeight="false" outlineLevel="0" collapsed="false">
      <c r="A405" s="7"/>
      <c r="B405" s="40"/>
      <c r="C405" s="7"/>
      <c r="D405" s="8" t="str">
        <f aca="false">IF($A405="","",IFERROR(INDEX(Invoices!$D$6:$D$505,MATCH($C405,Invoices!$A$6:$A$505,0)),"Invoice not found"))</f>
        <v/>
      </c>
      <c r="E405" s="7"/>
      <c r="F405" s="7"/>
      <c r="G405" s="42"/>
      <c r="H405" s="38" t="str">
        <f aca="false">IF($A405="","",SUMIFS($G$6:$G405,$C$6:$C405,$C405))</f>
        <v/>
      </c>
      <c r="I405" s="38" t="str">
        <f aca="false">IF($A405="","",IFERROR(ROUND(INDEX(Invoices!$J$6:$J$505,MATCH($C405,Invoices!$A$6:$A$505,0))-H405,2),""))</f>
        <v/>
      </c>
      <c r="J405" s="8" t="str">
        <f aca="false">IF($A405="","",IF(ISNA(MATCH($C405,Invoices!$A$6:$A$505,0)),"Check invoice no.",IF(I405&lt;0,"Overpaid","")))</f>
        <v/>
      </c>
    </row>
    <row r="406" customFormat="false" ht="15" hidden="false" customHeight="false" outlineLevel="0" collapsed="false">
      <c r="A406" s="7"/>
      <c r="B406" s="40"/>
      <c r="C406" s="7"/>
      <c r="D406" s="8" t="str">
        <f aca="false">IF($A406="","",IFERROR(INDEX(Invoices!$D$6:$D$505,MATCH($C406,Invoices!$A$6:$A$505,0)),"Invoice not found"))</f>
        <v/>
      </c>
      <c r="E406" s="7"/>
      <c r="F406" s="7"/>
      <c r="G406" s="42"/>
      <c r="H406" s="38" t="str">
        <f aca="false">IF($A406="","",SUMIFS($G$6:$G406,$C$6:$C406,$C406))</f>
        <v/>
      </c>
      <c r="I406" s="38" t="str">
        <f aca="false">IF($A406="","",IFERROR(ROUND(INDEX(Invoices!$J$6:$J$505,MATCH($C406,Invoices!$A$6:$A$505,0))-H406,2),""))</f>
        <v/>
      </c>
      <c r="J406" s="8" t="str">
        <f aca="false">IF($A406="","",IF(ISNA(MATCH($C406,Invoices!$A$6:$A$505,0)),"Check invoice no.",IF(I406&lt;0,"Overpaid","")))</f>
        <v/>
      </c>
    </row>
    <row r="407" customFormat="false" ht="15" hidden="false" customHeight="false" outlineLevel="0" collapsed="false">
      <c r="A407" s="7"/>
      <c r="B407" s="40"/>
      <c r="C407" s="7"/>
      <c r="D407" s="8" t="str">
        <f aca="false">IF($A407="","",IFERROR(INDEX(Invoices!$D$6:$D$505,MATCH($C407,Invoices!$A$6:$A$505,0)),"Invoice not found"))</f>
        <v/>
      </c>
      <c r="E407" s="7"/>
      <c r="F407" s="7"/>
      <c r="G407" s="42"/>
      <c r="H407" s="38" t="str">
        <f aca="false">IF($A407="","",SUMIFS($G$6:$G407,$C$6:$C407,$C407))</f>
        <v/>
      </c>
      <c r="I407" s="38" t="str">
        <f aca="false">IF($A407="","",IFERROR(ROUND(INDEX(Invoices!$J$6:$J$505,MATCH($C407,Invoices!$A$6:$A$505,0))-H407,2),""))</f>
        <v/>
      </c>
      <c r="J407" s="8" t="str">
        <f aca="false">IF($A407="","",IF(ISNA(MATCH($C407,Invoices!$A$6:$A$505,0)),"Check invoice no.",IF(I407&lt;0,"Overpaid","")))</f>
        <v/>
      </c>
    </row>
    <row r="408" customFormat="false" ht="15" hidden="false" customHeight="false" outlineLevel="0" collapsed="false">
      <c r="A408" s="7"/>
      <c r="B408" s="40"/>
      <c r="C408" s="7"/>
      <c r="D408" s="8" t="str">
        <f aca="false">IF($A408="","",IFERROR(INDEX(Invoices!$D$6:$D$505,MATCH($C408,Invoices!$A$6:$A$505,0)),"Invoice not found"))</f>
        <v/>
      </c>
      <c r="E408" s="7"/>
      <c r="F408" s="7"/>
      <c r="G408" s="42"/>
      <c r="H408" s="38" t="str">
        <f aca="false">IF($A408="","",SUMIFS($G$6:$G408,$C$6:$C408,$C408))</f>
        <v/>
      </c>
      <c r="I408" s="38" t="str">
        <f aca="false">IF($A408="","",IFERROR(ROUND(INDEX(Invoices!$J$6:$J$505,MATCH($C408,Invoices!$A$6:$A$505,0))-H408,2),""))</f>
        <v/>
      </c>
      <c r="J408" s="8" t="str">
        <f aca="false">IF($A408="","",IF(ISNA(MATCH($C408,Invoices!$A$6:$A$505,0)),"Check invoice no.",IF(I408&lt;0,"Overpaid","")))</f>
        <v/>
      </c>
    </row>
    <row r="409" customFormat="false" ht="15" hidden="false" customHeight="false" outlineLevel="0" collapsed="false">
      <c r="A409" s="7"/>
      <c r="B409" s="40"/>
      <c r="C409" s="7"/>
      <c r="D409" s="8" t="str">
        <f aca="false">IF($A409="","",IFERROR(INDEX(Invoices!$D$6:$D$505,MATCH($C409,Invoices!$A$6:$A$505,0)),"Invoice not found"))</f>
        <v/>
      </c>
      <c r="E409" s="7"/>
      <c r="F409" s="7"/>
      <c r="G409" s="42"/>
      <c r="H409" s="38" t="str">
        <f aca="false">IF($A409="","",SUMIFS($G$6:$G409,$C$6:$C409,$C409))</f>
        <v/>
      </c>
      <c r="I409" s="38" t="str">
        <f aca="false">IF($A409="","",IFERROR(ROUND(INDEX(Invoices!$J$6:$J$505,MATCH($C409,Invoices!$A$6:$A$505,0))-H409,2),""))</f>
        <v/>
      </c>
      <c r="J409" s="8" t="str">
        <f aca="false">IF($A409="","",IF(ISNA(MATCH($C409,Invoices!$A$6:$A$505,0)),"Check invoice no.",IF(I409&lt;0,"Overpaid","")))</f>
        <v/>
      </c>
    </row>
    <row r="410" customFormat="false" ht="15" hidden="false" customHeight="false" outlineLevel="0" collapsed="false">
      <c r="A410" s="7"/>
      <c r="B410" s="40"/>
      <c r="C410" s="7"/>
      <c r="D410" s="8" t="str">
        <f aca="false">IF($A410="","",IFERROR(INDEX(Invoices!$D$6:$D$505,MATCH($C410,Invoices!$A$6:$A$505,0)),"Invoice not found"))</f>
        <v/>
      </c>
      <c r="E410" s="7"/>
      <c r="F410" s="7"/>
      <c r="G410" s="42"/>
      <c r="H410" s="38" t="str">
        <f aca="false">IF($A410="","",SUMIFS($G$6:$G410,$C$6:$C410,$C410))</f>
        <v/>
      </c>
      <c r="I410" s="38" t="str">
        <f aca="false">IF($A410="","",IFERROR(ROUND(INDEX(Invoices!$J$6:$J$505,MATCH($C410,Invoices!$A$6:$A$505,0))-H410,2),""))</f>
        <v/>
      </c>
      <c r="J410" s="8" t="str">
        <f aca="false">IF($A410="","",IF(ISNA(MATCH($C410,Invoices!$A$6:$A$505,0)),"Check invoice no.",IF(I410&lt;0,"Overpaid","")))</f>
        <v/>
      </c>
    </row>
    <row r="411" customFormat="false" ht="15" hidden="false" customHeight="false" outlineLevel="0" collapsed="false">
      <c r="A411" s="7"/>
      <c r="B411" s="40"/>
      <c r="C411" s="7"/>
      <c r="D411" s="8" t="str">
        <f aca="false">IF($A411="","",IFERROR(INDEX(Invoices!$D$6:$D$505,MATCH($C411,Invoices!$A$6:$A$505,0)),"Invoice not found"))</f>
        <v/>
      </c>
      <c r="E411" s="7"/>
      <c r="F411" s="7"/>
      <c r="G411" s="42"/>
      <c r="H411" s="38" t="str">
        <f aca="false">IF($A411="","",SUMIFS($G$6:$G411,$C$6:$C411,$C411))</f>
        <v/>
      </c>
      <c r="I411" s="38" t="str">
        <f aca="false">IF($A411="","",IFERROR(ROUND(INDEX(Invoices!$J$6:$J$505,MATCH($C411,Invoices!$A$6:$A$505,0))-H411,2),""))</f>
        <v/>
      </c>
      <c r="J411" s="8" t="str">
        <f aca="false">IF($A411="","",IF(ISNA(MATCH($C411,Invoices!$A$6:$A$505,0)),"Check invoice no.",IF(I411&lt;0,"Overpaid","")))</f>
        <v/>
      </c>
    </row>
    <row r="412" customFormat="false" ht="15" hidden="false" customHeight="false" outlineLevel="0" collapsed="false">
      <c r="A412" s="7"/>
      <c r="B412" s="40"/>
      <c r="C412" s="7"/>
      <c r="D412" s="8" t="str">
        <f aca="false">IF($A412="","",IFERROR(INDEX(Invoices!$D$6:$D$505,MATCH($C412,Invoices!$A$6:$A$505,0)),"Invoice not found"))</f>
        <v/>
      </c>
      <c r="E412" s="7"/>
      <c r="F412" s="7"/>
      <c r="G412" s="42"/>
      <c r="H412" s="38" t="str">
        <f aca="false">IF($A412="","",SUMIFS($G$6:$G412,$C$6:$C412,$C412))</f>
        <v/>
      </c>
      <c r="I412" s="38" t="str">
        <f aca="false">IF($A412="","",IFERROR(ROUND(INDEX(Invoices!$J$6:$J$505,MATCH($C412,Invoices!$A$6:$A$505,0))-H412,2),""))</f>
        <v/>
      </c>
      <c r="J412" s="8" t="str">
        <f aca="false">IF($A412="","",IF(ISNA(MATCH($C412,Invoices!$A$6:$A$505,0)),"Check invoice no.",IF(I412&lt;0,"Overpaid","")))</f>
        <v/>
      </c>
    </row>
    <row r="413" customFormat="false" ht="15" hidden="false" customHeight="false" outlineLevel="0" collapsed="false">
      <c r="A413" s="7"/>
      <c r="B413" s="40"/>
      <c r="C413" s="7"/>
      <c r="D413" s="8" t="str">
        <f aca="false">IF($A413="","",IFERROR(INDEX(Invoices!$D$6:$D$505,MATCH($C413,Invoices!$A$6:$A$505,0)),"Invoice not found"))</f>
        <v/>
      </c>
      <c r="E413" s="7"/>
      <c r="F413" s="7"/>
      <c r="G413" s="42"/>
      <c r="H413" s="38" t="str">
        <f aca="false">IF($A413="","",SUMIFS($G$6:$G413,$C$6:$C413,$C413))</f>
        <v/>
      </c>
      <c r="I413" s="38" t="str">
        <f aca="false">IF($A413="","",IFERROR(ROUND(INDEX(Invoices!$J$6:$J$505,MATCH($C413,Invoices!$A$6:$A$505,0))-H413,2),""))</f>
        <v/>
      </c>
      <c r="J413" s="8" t="str">
        <f aca="false">IF($A413="","",IF(ISNA(MATCH($C413,Invoices!$A$6:$A$505,0)),"Check invoice no.",IF(I413&lt;0,"Overpaid","")))</f>
        <v/>
      </c>
    </row>
    <row r="414" customFormat="false" ht="15" hidden="false" customHeight="false" outlineLevel="0" collapsed="false">
      <c r="A414" s="7"/>
      <c r="B414" s="40"/>
      <c r="C414" s="7"/>
      <c r="D414" s="8" t="str">
        <f aca="false">IF($A414="","",IFERROR(INDEX(Invoices!$D$6:$D$505,MATCH($C414,Invoices!$A$6:$A$505,0)),"Invoice not found"))</f>
        <v/>
      </c>
      <c r="E414" s="7"/>
      <c r="F414" s="7"/>
      <c r="G414" s="42"/>
      <c r="H414" s="38" t="str">
        <f aca="false">IF($A414="","",SUMIFS($G$6:$G414,$C$6:$C414,$C414))</f>
        <v/>
      </c>
      <c r="I414" s="38" t="str">
        <f aca="false">IF($A414="","",IFERROR(ROUND(INDEX(Invoices!$J$6:$J$505,MATCH($C414,Invoices!$A$6:$A$505,0))-H414,2),""))</f>
        <v/>
      </c>
      <c r="J414" s="8" t="str">
        <f aca="false">IF($A414="","",IF(ISNA(MATCH($C414,Invoices!$A$6:$A$505,0)),"Check invoice no.",IF(I414&lt;0,"Overpaid","")))</f>
        <v/>
      </c>
    </row>
    <row r="415" customFormat="false" ht="15" hidden="false" customHeight="false" outlineLevel="0" collapsed="false">
      <c r="A415" s="7"/>
      <c r="B415" s="40"/>
      <c r="C415" s="7"/>
      <c r="D415" s="8" t="str">
        <f aca="false">IF($A415="","",IFERROR(INDEX(Invoices!$D$6:$D$505,MATCH($C415,Invoices!$A$6:$A$505,0)),"Invoice not found"))</f>
        <v/>
      </c>
      <c r="E415" s="7"/>
      <c r="F415" s="7"/>
      <c r="G415" s="42"/>
      <c r="H415" s="38" t="str">
        <f aca="false">IF($A415="","",SUMIFS($G$6:$G415,$C$6:$C415,$C415))</f>
        <v/>
      </c>
      <c r="I415" s="38" t="str">
        <f aca="false">IF($A415="","",IFERROR(ROUND(INDEX(Invoices!$J$6:$J$505,MATCH($C415,Invoices!$A$6:$A$505,0))-H415,2),""))</f>
        <v/>
      </c>
      <c r="J415" s="8" t="str">
        <f aca="false">IF($A415="","",IF(ISNA(MATCH($C415,Invoices!$A$6:$A$505,0)),"Check invoice no.",IF(I415&lt;0,"Overpaid","")))</f>
        <v/>
      </c>
    </row>
    <row r="416" customFormat="false" ht="15" hidden="false" customHeight="false" outlineLevel="0" collapsed="false">
      <c r="A416" s="7"/>
      <c r="B416" s="40"/>
      <c r="C416" s="7"/>
      <c r="D416" s="8" t="str">
        <f aca="false">IF($A416="","",IFERROR(INDEX(Invoices!$D$6:$D$505,MATCH($C416,Invoices!$A$6:$A$505,0)),"Invoice not found"))</f>
        <v/>
      </c>
      <c r="E416" s="7"/>
      <c r="F416" s="7"/>
      <c r="G416" s="42"/>
      <c r="H416" s="38" t="str">
        <f aca="false">IF($A416="","",SUMIFS($G$6:$G416,$C$6:$C416,$C416))</f>
        <v/>
      </c>
      <c r="I416" s="38" t="str">
        <f aca="false">IF($A416="","",IFERROR(ROUND(INDEX(Invoices!$J$6:$J$505,MATCH($C416,Invoices!$A$6:$A$505,0))-H416,2),""))</f>
        <v/>
      </c>
      <c r="J416" s="8" t="str">
        <f aca="false">IF($A416="","",IF(ISNA(MATCH($C416,Invoices!$A$6:$A$505,0)),"Check invoice no.",IF(I416&lt;0,"Overpaid","")))</f>
        <v/>
      </c>
    </row>
    <row r="417" customFormat="false" ht="15" hidden="false" customHeight="false" outlineLevel="0" collapsed="false">
      <c r="A417" s="7"/>
      <c r="B417" s="40"/>
      <c r="C417" s="7"/>
      <c r="D417" s="8" t="str">
        <f aca="false">IF($A417="","",IFERROR(INDEX(Invoices!$D$6:$D$505,MATCH($C417,Invoices!$A$6:$A$505,0)),"Invoice not found"))</f>
        <v/>
      </c>
      <c r="E417" s="7"/>
      <c r="F417" s="7"/>
      <c r="G417" s="42"/>
      <c r="H417" s="38" t="str">
        <f aca="false">IF($A417="","",SUMIFS($G$6:$G417,$C$6:$C417,$C417))</f>
        <v/>
      </c>
      <c r="I417" s="38" t="str">
        <f aca="false">IF($A417="","",IFERROR(ROUND(INDEX(Invoices!$J$6:$J$505,MATCH($C417,Invoices!$A$6:$A$505,0))-H417,2),""))</f>
        <v/>
      </c>
      <c r="J417" s="8" t="str">
        <f aca="false">IF($A417="","",IF(ISNA(MATCH($C417,Invoices!$A$6:$A$505,0)),"Check invoice no.",IF(I417&lt;0,"Overpaid","")))</f>
        <v/>
      </c>
    </row>
    <row r="418" customFormat="false" ht="15" hidden="false" customHeight="false" outlineLevel="0" collapsed="false">
      <c r="A418" s="7"/>
      <c r="B418" s="40"/>
      <c r="C418" s="7"/>
      <c r="D418" s="8" t="str">
        <f aca="false">IF($A418="","",IFERROR(INDEX(Invoices!$D$6:$D$505,MATCH($C418,Invoices!$A$6:$A$505,0)),"Invoice not found"))</f>
        <v/>
      </c>
      <c r="E418" s="7"/>
      <c r="F418" s="7"/>
      <c r="G418" s="42"/>
      <c r="H418" s="38" t="str">
        <f aca="false">IF($A418="","",SUMIFS($G$6:$G418,$C$6:$C418,$C418))</f>
        <v/>
      </c>
      <c r="I418" s="38" t="str">
        <f aca="false">IF($A418="","",IFERROR(ROUND(INDEX(Invoices!$J$6:$J$505,MATCH($C418,Invoices!$A$6:$A$505,0))-H418,2),""))</f>
        <v/>
      </c>
      <c r="J418" s="8" t="str">
        <f aca="false">IF($A418="","",IF(ISNA(MATCH($C418,Invoices!$A$6:$A$505,0)),"Check invoice no.",IF(I418&lt;0,"Overpaid","")))</f>
        <v/>
      </c>
    </row>
    <row r="419" customFormat="false" ht="15" hidden="false" customHeight="false" outlineLevel="0" collapsed="false">
      <c r="A419" s="7"/>
      <c r="B419" s="40"/>
      <c r="C419" s="7"/>
      <c r="D419" s="8" t="str">
        <f aca="false">IF($A419="","",IFERROR(INDEX(Invoices!$D$6:$D$505,MATCH($C419,Invoices!$A$6:$A$505,0)),"Invoice not found"))</f>
        <v/>
      </c>
      <c r="E419" s="7"/>
      <c r="F419" s="7"/>
      <c r="G419" s="42"/>
      <c r="H419" s="38" t="str">
        <f aca="false">IF($A419="","",SUMIFS($G$6:$G419,$C$6:$C419,$C419))</f>
        <v/>
      </c>
      <c r="I419" s="38" t="str">
        <f aca="false">IF($A419="","",IFERROR(ROUND(INDEX(Invoices!$J$6:$J$505,MATCH($C419,Invoices!$A$6:$A$505,0))-H419,2),""))</f>
        <v/>
      </c>
      <c r="J419" s="8" t="str">
        <f aca="false">IF($A419="","",IF(ISNA(MATCH($C419,Invoices!$A$6:$A$505,0)),"Check invoice no.",IF(I419&lt;0,"Overpaid","")))</f>
        <v/>
      </c>
    </row>
    <row r="420" customFormat="false" ht="15" hidden="false" customHeight="false" outlineLevel="0" collapsed="false">
      <c r="A420" s="7"/>
      <c r="B420" s="40"/>
      <c r="C420" s="7"/>
      <c r="D420" s="8" t="str">
        <f aca="false">IF($A420="","",IFERROR(INDEX(Invoices!$D$6:$D$505,MATCH($C420,Invoices!$A$6:$A$505,0)),"Invoice not found"))</f>
        <v/>
      </c>
      <c r="E420" s="7"/>
      <c r="F420" s="7"/>
      <c r="G420" s="42"/>
      <c r="H420" s="38" t="str">
        <f aca="false">IF($A420="","",SUMIFS($G$6:$G420,$C$6:$C420,$C420))</f>
        <v/>
      </c>
      <c r="I420" s="38" t="str">
        <f aca="false">IF($A420="","",IFERROR(ROUND(INDEX(Invoices!$J$6:$J$505,MATCH($C420,Invoices!$A$6:$A$505,0))-H420,2),""))</f>
        <v/>
      </c>
      <c r="J420" s="8" t="str">
        <f aca="false">IF($A420="","",IF(ISNA(MATCH($C420,Invoices!$A$6:$A$505,0)),"Check invoice no.",IF(I420&lt;0,"Overpaid","")))</f>
        <v/>
      </c>
    </row>
    <row r="421" customFormat="false" ht="15" hidden="false" customHeight="false" outlineLevel="0" collapsed="false">
      <c r="A421" s="7"/>
      <c r="B421" s="40"/>
      <c r="C421" s="7"/>
      <c r="D421" s="8" t="str">
        <f aca="false">IF($A421="","",IFERROR(INDEX(Invoices!$D$6:$D$505,MATCH($C421,Invoices!$A$6:$A$505,0)),"Invoice not found"))</f>
        <v/>
      </c>
      <c r="E421" s="7"/>
      <c r="F421" s="7"/>
      <c r="G421" s="42"/>
      <c r="H421" s="38" t="str">
        <f aca="false">IF($A421="","",SUMIFS($G$6:$G421,$C$6:$C421,$C421))</f>
        <v/>
      </c>
      <c r="I421" s="38" t="str">
        <f aca="false">IF($A421="","",IFERROR(ROUND(INDEX(Invoices!$J$6:$J$505,MATCH($C421,Invoices!$A$6:$A$505,0))-H421,2),""))</f>
        <v/>
      </c>
      <c r="J421" s="8" t="str">
        <f aca="false">IF($A421="","",IF(ISNA(MATCH($C421,Invoices!$A$6:$A$505,0)),"Check invoice no.",IF(I421&lt;0,"Overpaid","")))</f>
        <v/>
      </c>
    </row>
    <row r="422" customFormat="false" ht="15" hidden="false" customHeight="false" outlineLevel="0" collapsed="false">
      <c r="A422" s="7"/>
      <c r="B422" s="40"/>
      <c r="C422" s="7"/>
      <c r="D422" s="8" t="str">
        <f aca="false">IF($A422="","",IFERROR(INDEX(Invoices!$D$6:$D$505,MATCH($C422,Invoices!$A$6:$A$505,0)),"Invoice not found"))</f>
        <v/>
      </c>
      <c r="E422" s="7"/>
      <c r="F422" s="7"/>
      <c r="G422" s="42"/>
      <c r="H422" s="38" t="str">
        <f aca="false">IF($A422="","",SUMIFS($G$6:$G422,$C$6:$C422,$C422))</f>
        <v/>
      </c>
      <c r="I422" s="38" t="str">
        <f aca="false">IF($A422="","",IFERROR(ROUND(INDEX(Invoices!$J$6:$J$505,MATCH($C422,Invoices!$A$6:$A$505,0))-H422,2),""))</f>
        <v/>
      </c>
      <c r="J422" s="8" t="str">
        <f aca="false">IF($A422="","",IF(ISNA(MATCH($C422,Invoices!$A$6:$A$505,0)),"Check invoice no.",IF(I422&lt;0,"Overpaid","")))</f>
        <v/>
      </c>
    </row>
    <row r="423" customFormat="false" ht="15" hidden="false" customHeight="false" outlineLevel="0" collapsed="false">
      <c r="A423" s="7"/>
      <c r="B423" s="40"/>
      <c r="C423" s="7"/>
      <c r="D423" s="8" t="str">
        <f aca="false">IF($A423="","",IFERROR(INDEX(Invoices!$D$6:$D$505,MATCH($C423,Invoices!$A$6:$A$505,0)),"Invoice not found"))</f>
        <v/>
      </c>
      <c r="E423" s="7"/>
      <c r="F423" s="7"/>
      <c r="G423" s="42"/>
      <c r="H423" s="38" t="str">
        <f aca="false">IF($A423="","",SUMIFS($G$6:$G423,$C$6:$C423,$C423))</f>
        <v/>
      </c>
      <c r="I423" s="38" t="str">
        <f aca="false">IF($A423="","",IFERROR(ROUND(INDEX(Invoices!$J$6:$J$505,MATCH($C423,Invoices!$A$6:$A$505,0))-H423,2),""))</f>
        <v/>
      </c>
      <c r="J423" s="8" t="str">
        <f aca="false">IF($A423="","",IF(ISNA(MATCH($C423,Invoices!$A$6:$A$505,0)),"Check invoice no.",IF(I423&lt;0,"Overpaid","")))</f>
        <v/>
      </c>
    </row>
    <row r="424" customFormat="false" ht="15" hidden="false" customHeight="false" outlineLevel="0" collapsed="false">
      <c r="A424" s="7"/>
      <c r="B424" s="40"/>
      <c r="C424" s="7"/>
      <c r="D424" s="8" t="str">
        <f aca="false">IF($A424="","",IFERROR(INDEX(Invoices!$D$6:$D$505,MATCH($C424,Invoices!$A$6:$A$505,0)),"Invoice not found"))</f>
        <v/>
      </c>
      <c r="E424" s="7"/>
      <c r="F424" s="7"/>
      <c r="G424" s="42"/>
      <c r="H424" s="38" t="str">
        <f aca="false">IF($A424="","",SUMIFS($G$6:$G424,$C$6:$C424,$C424))</f>
        <v/>
      </c>
      <c r="I424" s="38" t="str">
        <f aca="false">IF($A424="","",IFERROR(ROUND(INDEX(Invoices!$J$6:$J$505,MATCH($C424,Invoices!$A$6:$A$505,0))-H424,2),""))</f>
        <v/>
      </c>
      <c r="J424" s="8" t="str">
        <f aca="false">IF($A424="","",IF(ISNA(MATCH($C424,Invoices!$A$6:$A$505,0)),"Check invoice no.",IF(I424&lt;0,"Overpaid","")))</f>
        <v/>
      </c>
    </row>
    <row r="425" customFormat="false" ht="15" hidden="false" customHeight="false" outlineLevel="0" collapsed="false">
      <c r="A425" s="7"/>
      <c r="B425" s="40"/>
      <c r="C425" s="7"/>
      <c r="D425" s="8" t="str">
        <f aca="false">IF($A425="","",IFERROR(INDEX(Invoices!$D$6:$D$505,MATCH($C425,Invoices!$A$6:$A$505,0)),"Invoice not found"))</f>
        <v/>
      </c>
      <c r="E425" s="7"/>
      <c r="F425" s="7"/>
      <c r="G425" s="42"/>
      <c r="H425" s="38" t="str">
        <f aca="false">IF($A425="","",SUMIFS($G$6:$G425,$C$6:$C425,$C425))</f>
        <v/>
      </c>
      <c r="I425" s="38" t="str">
        <f aca="false">IF($A425="","",IFERROR(ROUND(INDEX(Invoices!$J$6:$J$505,MATCH($C425,Invoices!$A$6:$A$505,0))-H425,2),""))</f>
        <v/>
      </c>
      <c r="J425" s="8" t="str">
        <f aca="false">IF($A425="","",IF(ISNA(MATCH($C425,Invoices!$A$6:$A$505,0)),"Check invoice no.",IF(I425&lt;0,"Overpaid","")))</f>
        <v/>
      </c>
    </row>
    <row r="426" customFormat="false" ht="15" hidden="false" customHeight="false" outlineLevel="0" collapsed="false">
      <c r="A426" s="7"/>
      <c r="B426" s="40"/>
      <c r="C426" s="7"/>
      <c r="D426" s="8" t="str">
        <f aca="false">IF($A426="","",IFERROR(INDEX(Invoices!$D$6:$D$505,MATCH($C426,Invoices!$A$6:$A$505,0)),"Invoice not found"))</f>
        <v/>
      </c>
      <c r="E426" s="7"/>
      <c r="F426" s="7"/>
      <c r="G426" s="42"/>
      <c r="H426" s="38" t="str">
        <f aca="false">IF($A426="","",SUMIFS($G$6:$G426,$C$6:$C426,$C426))</f>
        <v/>
      </c>
      <c r="I426" s="38" t="str">
        <f aca="false">IF($A426="","",IFERROR(ROUND(INDEX(Invoices!$J$6:$J$505,MATCH($C426,Invoices!$A$6:$A$505,0))-H426,2),""))</f>
        <v/>
      </c>
      <c r="J426" s="8" t="str">
        <f aca="false">IF($A426="","",IF(ISNA(MATCH($C426,Invoices!$A$6:$A$505,0)),"Check invoice no.",IF(I426&lt;0,"Overpaid","")))</f>
        <v/>
      </c>
    </row>
    <row r="427" customFormat="false" ht="15" hidden="false" customHeight="false" outlineLevel="0" collapsed="false">
      <c r="A427" s="7"/>
      <c r="B427" s="40"/>
      <c r="C427" s="7"/>
      <c r="D427" s="8" t="str">
        <f aca="false">IF($A427="","",IFERROR(INDEX(Invoices!$D$6:$D$505,MATCH($C427,Invoices!$A$6:$A$505,0)),"Invoice not found"))</f>
        <v/>
      </c>
      <c r="E427" s="7"/>
      <c r="F427" s="7"/>
      <c r="G427" s="42"/>
      <c r="H427" s="38" t="str">
        <f aca="false">IF($A427="","",SUMIFS($G$6:$G427,$C$6:$C427,$C427))</f>
        <v/>
      </c>
      <c r="I427" s="38" t="str">
        <f aca="false">IF($A427="","",IFERROR(ROUND(INDEX(Invoices!$J$6:$J$505,MATCH($C427,Invoices!$A$6:$A$505,0))-H427,2),""))</f>
        <v/>
      </c>
      <c r="J427" s="8" t="str">
        <f aca="false">IF($A427="","",IF(ISNA(MATCH($C427,Invoices!$A$6:$A$505,0)),"Check invoice no.",IF(I427&lt;0,"Overpaid","")))</f>
        <v/>
      </c>
    </row>
    <row r="428" customFormat="false" ht="15" hidden="false" customHeight="false" outlineLevel="0" collapsed="false">
      <c r="A428" s="7"/>
      <c r="B428" s="40"/>
      <c r="C428" s="7"/>
      <c r="D428" s="8" t="str">
        <f aca="false">IF($A428="","",IFERROR(INDEX(Invoices!$D$6:$D$505,MATCH($C428,Invoices!$A$6:$A$505,0)),"Invoice not found"))</f>
        <v/>
      </c>
      <c r="E428" s="7"/>
      <c r="F428" s="7"/>
      <c r="G428" s="42"/>
      <c r="H428" s="38" t="str">
        <f aca="false">IF($A428="","",SUMIFS($G$6:$G428,$C$6:$C428,$C428))</f>
        <v/>
      </c>
      <c r="I428" s="38" t="str">
        <f aca="false">IF($A428="","",IFERROR(ROUND(INDEX(Invoices!$J$6:$J$505,MATCH($C428,Invoices!$A$6:$A$505,0))-H428,2),""))</f>
        <v/>
      </c>
      <c r="J428" s="8" t="str">
        <f aca="false">IF($A428="","",IF(ISNA(MATCH($C428,Invoices!$A$6:$A$505,0)),"Check invoice no.",IF(I428&lt;0,"Overpaid","")))</f>
        <v/>
      </c>
    </row>
    <row r="429" customFormat="false" ht="15" hidden="false" customHeight="false" outlineLevel="0" collapsed="false">
      <c r="A429" s="7"/>
      <c r="B429" s="40"/>
      <c r="C429" s="7"/>
      <c r="D429" s="8" t="str">
        <f aca="false">IF($A429="","",IFERROR(INDEX(Invoices!$D$6:$D$505,MATCH($C429,Invoices!$A$6:$A$505,0)),"Invoice not found"))</f>
        <v/>
      </c>
      <c r="E429" s="7"/>
      <c r="F429" s="7"/>
      <c r="G429" s="42"/>
      <c r="H429" s="38" t="str">
        <f aca="false">IF($A429="","",SUMIFS($G$6:$G429,$C$6:$C429,$C429))</f>
        <v/>
      </c>
      <c r="I429" s="38" t="str">
        <f aca="false">IF($A429="","",IFERROR(ROUND(INDEX(Invoices!$J$6:$J$505,MATCH($C429,Invoices!$A$6:$A$505,0))-H429,2),""))</f>
        <v/>
      </c>
      <c r="J429" s="8" t="str">
        <f aca="false">IF($A429="","",IF(ISNA(MATCH($C429,Invoices!$A$6:$A$505,0)),"Check invoice no.",IF(I429&lt;0,"Overpaid","")))</f>
        <v/>
      </c>
    </row>
    <row r="430" customFormat="false" ht="15" hidden="false" customHeight="false" outlineLevel="0" collapsed="false">
      <c r="A430" s="7"/>
      <c r="B430" s="40"/>
      <c r="C430" s="7"/>
      <c r="D430" s="8" t="str">
        <f aca="false">IF($A430="","",IFERROR(INDEX(Invoices!$D$6:$D$505,MATCH($C430,Invoices!$A$6:$A$505,0)),"Invoice not found"))</f>
        <v/>
      </c>
      <c r="E430" s="7"/>
      <c r="F430" s="7"/>
      <c r="G430" s="42"/>
      <c r="H430" s="38" t="str">
        <f aca="false">IF($A430="","",SUMIFS($G$6:$G430,$C$6:$C430,$C430))</f>
        <v/>
      </c>
      <c r="I430" s="38" t="str">
        <f aca="false">IF($A430="","",IFERROR(ROUND(INDEX(Invoices!$J$6:$J$505,MATCH($C430,Invoices!$A$6:$A$505,0))-H430,2),""))</f>
        <v/>
      </c>
      <c r="J430" s="8" t="str">
        <f aca="false">IF($A430="","",IF(ISNA(MATCH($C430,Invoices!$A$6:$A$505,0)),"Check invoice no.",IF(I430&lt;0,"Overpaid","")))</f>
        <v/>
      </c>
    </row>
    <row r="431" customFormat="false" ht="15" hidden="false" customHeight="false" outlineLevel="0" collapsed="false">
      <c r="A431" s="7"/>
      <c r="B431" s="40"/>
      <c r="C431" s="7"/>
      <c r="D431" s="8" t="str">
        <f aca="false">IF($A431="","",IFERROR(INDEX(Invoices!$D$6:$D$505,MATCH($C431,Invoices!$A$6:$A$505,0)),"Invoice not found"))</f>
        <v/>
      </c>
      <c r="E431" s="7"/>
      <c r="F431" s="7"/>
      <c r="G431" s="42"/>
      <c r="H431" s="38" t="str">
        <f aca="false">IF($A431="","",SUMIFS($G$6:$G431,$C$6:$C431,$C431))</f>
        <v/>
      </c>
      <c r="I431" s="38" t="str">
        <f aca="false">IF($A431="","",IFERROR(ROUND(INDEX(Invoices!$J$6:$J$505,MATCH($C431,Invoices!$A$6:$A$505,0))-H431,2),""))</f>
        <v/>
      </c>
      <c r="J431" s="8" t="str">
        <f aca="false">IF($A431="","",IF(ISNA(MATCH($C431,Invoices!$A$6:$A$505,0)),"Check invoice no.",IF(I431&lt;0,"Overpaid","")))</f>
        <v/>
      </c>
    </row>
    <row r="432" customFormat="false" ht="15" hidden="false" customHeight="false" outlineLevel="0" collapsed="false">
      <c r="A432" s="7"/>
      <c r="B432" s="40"/>
      <c r="C432" s="7"/>
      <c r="D432" s="8" t="str">
        <f aca="false">IF($A432="","",IFERROR(INDEX(Invoices!$D$6:$D$505,MATCH($C432,Invoices!$A$6:$A$505,0)),"Invoice not found"))</f>
        <v/>
      </c>
      <c r="E432" s="7"/>
      <c r="F432" s="7"/>
      <c r="G432" s="42"/>
      <c r="H432" s="38" t="str">
        <f aca="false">IF($A432="","",SUMIFS($G$6:$G432,$C$6:$C432,$C432))</f>
        <v/>
      </c>
      <c r="I432" s="38" t="str">
        <f aca="false">IF($A432="","",IFERROR(ROUND(INDEX(Invoices!$J$6:$J$505,MATCH($C432,Invoices!$A$6:$A$505,0))-H432,2),""))</f>
        <v/>
      </c>
      <c r="J432" s="8" t="str">
        <f aca="false">IF($A432="","",IF(ISNA(MATCH($C432,Invoices!$A$6:$A$505,0)),"Check invoice no.",IF(I432&lt;0,"Overpaid","")))</f>
        <v/>
      </c>
    </row>
    <row r="433" customFormat="false" ht="15" hidden="false" customHeight="false" outlineLevel="0" collapsed="false">
      <c r="A433" s="7"/>
      <c r="B433" s="40"/>
      <c r="C433" s="7"/>
      <c r="D433" s="8" t="str">
        <f aca="false">IF($A433="","",IFERROR(INDEX(Invoices!$D$6:$D$505,MATCH($C433,Invoices!$A$6:$A$505,0)),"Invoice not found"))</f>
        <v/>
      </c>
      <c r="E433" s="7"/>
      <c r="F433" s="7"/>
      <c r="G433" s="42"/>
      <c r="H433" s="38" t="str">
        <f aca="false">IF($A433="","",SUMIFS($G$6:$G433,$C$6:$C433,$C433))</f>
        <v/>
      </c>
      <c r="I433" s="38" t="str">
        <f aca="false">IF($A433="","",IFERROR(ROUND(INDEX(Invoices!$J$6:$J$505,MATCH($C433,Invoices!$A$6:$A$505,0))-H433,2),""))</f>
        <v/>
      </c>
      <c r="J433" s="8" t="str">
        <f aca="false">IF($A433="","",IF(ISNA(MATCH($C433,Invoices!$A$6:$A$505,0)),"Check invoice no.",IF(I433&lt;0,"Overpaid","")))</f>
        <v/>
      </c>
    </row>
    <row r="434" customFormat="false" ht="15" hidden="false" customHeight="false" outlineLevel="0" collapsed="false">
      <c r="A434" s="7"/>
      <c r="B434" s="40"/>
      <c r="C434" s="7"/>
      <c r="D434" s="8" t="str">
        <f aca="false">IF($A434="","",IFERROR(INDEX(Invoices!$D$6:$D$505,MATCH($C434,Invoices!$A$6:$A$505,0)),"Invoice not found"))</f>
        <v/>
      </c>
      <c r="E434" s="7"/>
      <c r="F434" s="7"/>
      <c r="G434" s="42"/>
      <c r="H434" s="38" t="str">
        <f aca="false">IF($A434="","",SUMIFS($G$6:$G434,$C$6:$C434,$C434))</f>
        <v/>
      </c>
      <c r="I434" s="38" t="str">
        <f aca="false">IF($A434="","",IFERROR(ROUND(INDEX(Invoices!$J$6:$J$505,MATCH($C434,Invoices!$A$6:$A$505,0))-H434,2),""))</f>
        <v/>
      </c>
      <c r="J434" s="8" t="str">
        <f aca="false">IF($A434="","",IF(ISNA(MATCH($C434,Invoices!$A$6:$A$505,0)),"Check invoice no.",IF(I434&lt;0,"Overpaid","")))</f>
        <v/>
      </c>
    </row>
    <row r="435" customFormat="false" ht="15" hidden="false" customHeight="false" outlineLevel="0" collapsed="false">
      <c r="A435" s="7"/>
      <c r="B435" s="40"/>
      <c r="C435" s="7"/>
      <c r="D435" s="8" t="str">
        <f aca="false">IF($A435="","",IFERROR(INDEX(Invoices!$D$6:$D$505,MATCH($C435,Invoices!$A$6:$A$505,0)),"Invoice not found"))</f>
        <v/>
      </c>
      <c r="E435" s="7"/>
      <c r="F435" s="7"/>
      <c r="G435" s="42"/>
      <c r="H435" s="38" t="str">
        <f aca="false">IF($A435="","",SUMIFS($G$6:$G435,$C$6:$C435,$C435))</f>
        <v/>
      </c>
      <c r="I435" s="38" t="str">
        <f aca="false">IF($A435="","",IFERROR(ROUND(INDEX(Invoices!$J$6:$J$505,MATCH($C435,Invoices!$A$6:$A$505,0))-H435,2),""))</f>
        <v/>
      </c>
      <c r="J435" s="8" t="str">
        <f aca="false">IF($A435="","",IF(ISNA(MATCH($C435,Invoices!$A$6:$A$505,0)),"Check invoice no.",IF(I435&lt;0,"Overpaid","")))</f>
        <v/>
      </c>
    </row>
    <row r="436" customFormat="false" ht="15" hidden="false" customHeight="false" outlineLevel="0" collapsed="false">
      <c r="A436" s="7"/>
      <c r="B436" s="40"/>
      <c r="C436" s="7"/>
      <c r="D436" s="8" t="str">
        <f aca="false">IF($A436="","",IFERROR(INDEX(Invoices!$D$6:$D$505,MATCH($C436,Invoices!$A$6:$A$505,0)),"Invoice not found"))</f>
        <v/>
      </c>
      <c r="E436" s="7"/>
      <c r="F436" s="7"/>
      <c r="G436" s="42"/>
      <c r="H436" s="38" t="str">
        <f aca="false">IF($A436="","",SUMIFS($G$6:$G436,$C$6:$C436,$C436))</f>
        <v/>
      </c>
      <c r="I436" s="38" t="str">
        <f aca="false">IF($A436="","",IFERROR(ROUND(INDEX(Invoices!$J$6:$J$505,MATCH($C436,Invoices!$A$6:$A$505,0))-H436,2),""))</f>
        <v/>
      </c>
      <c r="J436" s="8" t="str">
        <f aca="false">IF($A436="","",IF(ISNA(MATCH($C436,Invoices!$A$6:$A$505,0)),"Check invoice no.",IF(I436&lt;0,"Overpaid","")))</f>
        <v/>
      </c>
    </row>
    <row r="437" customFormat="false" ht="15" hidden="false" customHeight="false" outlineLevel="0" collapsed="false">
      <c r="A437" s="7"/>
      <c r="B437" s="40"/>
      <c r="C437" s="7"/>
      <c r="D437" s="8" t="str">
        <f aca="false">IF($A437="","",IFERROR(INDEX(Invoices!$D$6:$D$505,MATCH($C437,Invoices!$A$6:$A$505,0)),"Invoice not found"))</f>
        <v/>
      </c>
      <c r="E437" s="7"/>
      <c r="F437" s="7"/>
      <c r="G437" s="42"/>
      <c r="H437" s="38" t="str">
        <f aca="false">IF($A437="","",SUMIFS($G$6:$G437,$C$6:$C437,$C437))</f>
        <v/>
      </c>
      <c r="I437" s="38" t="str">
        <f aca="false">IF($A437="","",IFERROR(ROUND(INDEX(Invoices!$J$6:$J$505,MATCH($C437,Invoices!$A$6:$A$505,0))-H437,2),""))</f>
        <v/>
      </c>
      <c r="J437" s="8" t="str">
        <f aca="false">IF($A437="","",IF(ISNA(MATCH($C437,Invoices!$A$6:$A$505,0)),"Check invoice no.",IF(I437&lt;0,"Overpaid","")))</f>
        <v/>
      </c>
    </row>
    <row r="438" customFormat="false" ht="15" hidden="false" customHeight="false" outlineLevel="0" collapsed="false">
      <c r="A438" s="7"/>
      <c r="B438" s="40"/>
      <c r="C438" s="7"/>
      <c r="D438" s="8" t="str">
        <f aca="false">IF($A438="","",IFERROR(INDEX(Invoices!$D$6:$D$505,MATCH($C438,Invoices!$A$6:$A$505,0)),"Invoice not found"))</f>
        <v/>
      </c>
      <c r="E438" s="7"/>
      <c r="F438" s="7"/>
      <c r="G438" s="42"/>
      <c r="H438" s="38" t="str">
        <f aca="false">IF($A438="","",SUMIFS($G$6:$G438,$C$6:$C438,$C438))</f>
        <v/>
      </c>
      <c r="I438" s="38" t="str">
        <f aca="false">IF($A438="","",IFERROR(ROUND(INDEX(Invoices!$J$6:$J$505,MATCH($C438,Invoices!$A$6:$A$505,0))-H438,2),""))</f>
        <v/>
      </c>
      <c r="J438" s="8" t="str">
        <f aca="false">IF($A438="","",IF(ISNA(MATCH($C438,Invoices!$A$6:$A$505,0)),"Check invoice no.",IF(I438&lt;0,"Overpaid","")))</f>
        <v/>
      </c>
    </row>
    <row r="439" customFormat="false" ht="15" hidden="false" customHeight="false" outlineLevel="0" collapsed="false">
      <c r="A439" s="7"/>
      <c r="B439" s="40"/>
      <c r="C439" s="7"/>
      <c r="D439" s="8" t="str">
        <f aca="false">IF($A439="","",IFERROR(INDEX(Invoices!$D$6:$D$505,MATCH($C439,Invoices!$A$6:$A$505,0)),"Invoice not found"))</f>
        <v/>
      </c>
      <c r="E439" s="7"/>
      <c r="F439" s="7"/>
      <c r="G439" s="42"/>
      <c r="H439" s="38" t="str">
        <f aca="false">IF($A439="","",SUMIFS($G$6:$G439,$C$6:$C439,$C439))</f>
        <v/>
      </c>
      <c r="I439" s="38" t="str">
        <f aca="false">IF($A439="","",IFERROR(ROUND(INDEX(Invoices!$J$6:$J$505,MATCH($C439,Invoices!$A$6:$A$505,0))-H439,2),""))</f>
        <v/>
      </c>
      <c r="J439" s="8" t="str">
        <f aca="false">IF($A439="","",IF(ISNA(MATCH($C439,Invoices!$A$6:$A$505,0)),"Check invoice no.",IF(I439&lt;0,"Overpaid","")))</f>
        <v/>
      </c>
    </row>
    <row r="440" customFormat="false" ht="15" hidden="false" customHeight="false" outlineLevel="0" collapsed="false">
      <c r="A440" s="7"/>
      <c r="B440" s="40"/>
      <c r="C440" s="7"/>
      <c r="D440" s="8" t="str">
        <f aca="false">IF($A440="","",IFERROR(INDEX(Invoices!$D$6:$D$505,MATCH($C440,Invoices!$A$6:$A$505,0)),"Invoice not found"))</f>
        <v/>
      </c>
      <c r="E440" s="7"/>
      <c r="F440" s="7"/>
      <c r="G440" s="42"/>
      <c r="H440" s="38" t="str">
        <f aca="false">IF($A440="","",SUMIFS($G$6:$G440,$C$6:$C440,$C440))</f>
        <v/>
      </c>
      <c r="I440" s="38" t="str">
        <f aca="false">IF($A440="","",IFERROR(ROUND(INDEX(Invoices!$J$6:$J$505,MATCH($C440,Invoices!$A$6:$A$505,0))-H440,2),""))</f>
        <v/>
      </c>
      <c r="J440" s="8" t="str">
        <f aca="false">IF($A440="","",IF(ISNA(MATCH($C440,Invoices!$A$6:$A$505,0)),"Check invoice no.",IF(I440&lt;0,"Overpaid","")))</f>
        <v/>
      </c>
    </row>
    <row r="441" customFormat="false" ht="15" hidden="false" customHeight="false" outlineLevel="0" collapsed="false">
      <c r="A441" s="7"/>
      <c r="B441" s="40"/>
      <c r="C441" s="7"/>
      <c r="D441" s="8" t="str">
        <f aca="false">IF($A441="","",IFERROR(INDEX(Invoices!$D$6:$D$505,MATCH($C441,Invoices!$A$6:$A$505,0)),"Invoice not found"))</f>
        <v/>
      </c>
      <c r="E441" s="7"/>
      <c r="F441" s="7"/>
      <c r="G441" s="42"/>
      <c r="H441" s="38" t="str">
        <f aca="false">IF($A441="","",SUMIFS($G$6:$G441,$C$6:$C441,$C441))</f>
        <v/>
      </c>
      <c r="I441" s="38" t="str">
        <f aca="false">IF($A441="","",IFERROR(ROUND(INDEX(Invoices!$J$6:$J$505,MATCH($C441,Invoices!$A$6:$A$505,0))-H441,2),""))</f>
        <v/>
      </c>
      <c r="J441" s="8" t="str">
        <f aca="false">IF($A441="","",IF(ISNA(MATCH($C441,Invoices!$A$6:$A$505,0)),"Check invoice no.",IF(I441&lt;0,"Overpaid","")))</f>
        <v/>
      </c>
    </row>
    <row r="442" customFormat="false" ht="15" hidden="false" customHeight="false" outlineLevel="0" collapsed="false">
      <c r="A442" s="7"/>
      <c r="B442" s="40"/>
      <c r="C442" s="7"/>
      <c r="D442" s="8" t="str">
        <f aca="false">IF($A442="","",IFERROR(INDEX(Invoices!$D$6:$D$505,MATCH($C442,Invoices!$A$6:$A$505,0)),"Invoice not found"))</f>
        <v/>
      </c>
      <c r="E442" s="7"/>
      <c r="F442" s="7"/>
      <c r="G442" s="42"/>
      <c r="H442" s="38" t="str">
        <f aca="false">IF($A442="","",SUMIFS($G$6:$G442,$C$6:$C442,$C442))</f>
        <v/>
      </c>
      <c r="I442" s="38" t="str">
        <f aca="false">IF($A442="","",IFERROR(ROUND(INDEX(Invoices!$J$6:$J$505,MATCH($C442,Invoices!$A$6:$A$505,0))-H442,2),""))</f>
        <v/>
      </c>
      <c r="J442" s="8" t="str">
        <f aca="false">IF($A442="","",IF(ISNA(MATCH($C442,Invoices!$A$6:$A$505,0)),"Check invoice no.",IF(I442&lt;0,"Overpaid","")))</f>
        <v/>
      </c>
    </row>
    <row r="443" customFormat="false" ht="15" hidden="false" customHeight="false" outlineLevel="0" collapsed="false">
      <c r="A443" s="7"/>
      <c r="B443" s="40"/>
      <c r="C443" s="7"/>
      <c r="D443" s="8" t="str">
        <f aca="false">IF($A443="","",IFERROR(INDEX(Invoices!$D$6:$D$505,MATCH($C443,Invoices!$A$6:$A$505,0)),"Invoice not found"))</f>
        <v/>
      </c>
      <c r="E443" s="7"/>
      <c r="F443" s="7"/>
      <c r="G443" s="42"/>
      <c r="H443" s="38" t="str">
        <f aca="false">IF($A443="","",SUMIFS($G$6:$G443,$C$6:$C443,$C443))</f>
        <v/>
      </c>
      <c r="I443" s="38" t="str">
        <f aca="false">IF($A443="","",IFERROR(ROUND(INDEX(Invoices!$J$6:$J$505,MATCH($C443,Invoices!$A$6:$A$505,0))-H443,2),""))</f>
        <v/>
      </c>
      <c r="J443" s="8" t="str">
        <f aca="false">IF($A443="","",IF(ISNA(MATCH($C443,Invoices!$A$6:$A$505,0)),"Check invoice no.",IF(I443&lt;0,"Overpaid","")))</f>
        <v/>
      </c>
    </row>
    <row r="444" customFormat="false" ht="15" hidden="false" customHeight="false" outlineLevel="0" collapsed="false">
      <c r="A444" s="7"/>
      <c r="B444" s="40"/>
      <c r="C444" s="7"/>
      <c r="D444" s="8" t="str">
        <f aca="false">IF($A444="","",IFERROR(INDEX(Invoices!$D$6:$D$505,MATCH($C444,Invoices!$A$6:$A$505,0)),"Invoice not found"))</f>
        <v/>
      </c>
      <c r="E444" s="7"/>
      <c r="F444" s="7"/>
      <c r="G444" s="42"/>
      <c r="H444" s="38" t="str">
        <f aca="false">IF($A444="","",SUMIFS($G$6:$G444,$C$6:$C444,$C444))</f>
        <v/>
      </c>
      <c r="I444" s="38" t="str">
        <f aca="false">IF($A444="","",IFERROR(ROUND(INDEX(Invoices!$J$6:$J$505,MATCH($C444,Invoices!$A$6:$A$505,0))-H444,2),""))</f>
        <v/>
      </c>
      <c r="J444" s="8" t="str">
        <f aca="false">IF($A444="","",IF(ISNA(MATCH($C444,Invoices!$A$6:$A$505,0)),"Check invoice no.",IF(I444&lt;0,"Overpaid","")))</f>
        <v/>
      </c>
    </row>
    <row r="445" customFormat="false" ht="15" hidden="false" customHeight="false" outlineLevel="0" collapsed="false">
      <c r="A445" s="7"/>
      <c r="B445" s="40"/>
      <c r="C445" s="7"/>
      <c r="D445" s="8" t="str">
        <f aca="false">IF($A445="","",IFERROR(INDEX(Invoices!$D$6:$D$505,MATCH($C445,Invoices!$A$6:$A$505,0)),"Invoice not found"))</f>
        <v/>
      </c>
      <c r="E445" s="7"/>
      <c r="F445" s="7"/>
      <c r="G445" s="42"/>
      <c r="H445" s="38" t="str">
        <f aca="false">IF($A445="","",SUMIFS($G$6:$G445,$C$6:$C445,$C445))</f>
        <v/>
      </c>
      <c r="I445" s="38" t="str">
        <f aca="false">IF($A445="","",IFERROR(ROUND(INDEX(Invoices!$J$6:$J$505,MATCH($C445,Invoices!$A$6:$A$505,0))-H445,2),""))</f>
        <v/>
      </c>
      <c r="J445" s="8" t="str">
        <f aca="false">IF($A445="","",IF(ISNA(MATCH($C445,Invoices!$A$6:$A$505,0)),"Check invoice no.",IF(I445&lt;0,"Overpaid","")))</f>
        <v/>
      </c>
    </row>
    <row r="446" customFormat="false" ht="15" hidden="false" customHeight="false" outlineLevel="0" collapsed="false">
      <c r="A446" s="7"/>
      <c r="B446" s="40"/>
      <c r="C446" s="7"/>
      <c r="D446" s="8" t="str">
        <f aca="false">IF($A446="","",IFERROR(INDEX(Invoices!$D$6:$D$505,MATCH($C446,Invoices!$A$6:$A$505,0)),"Invoice not found"))</f>
        <v/>
      </c>
      <c r="E446" s="7"/>
      <c r="F446" s="7"/>
      <c r="G446" s="42"/>
      <c r="H446" s="38" t="str">
        <f aca="false">IF($A446="","",SUMIFS($G$6:$G446,$C$6:$C446,$C446))</f>
        <v/>
      </c>
      <c r="I446" s="38" t="str">
        <f aca="false">IF($A446="","",IFERROR(ROUND(INDEX(Invoices!$J$6:$J$505,MATCH($C446,Invoices!$A$6:$A$505,0))-H446,2),""))</f>
        <v/>
      </c>
      <c r="J446" s="8" t="str">
        <f aca="false">IF($A446="","",IF(ISNA(MATCH($C446,Invoices!$A$6:$A$505,0)),"Check invoice no.",IF(I446&lt;0,"Overpaid","")))</f>
        <v/>
      </c>
    </row>
    <row r="447" customFormat="false" ht="15" hidden="false" customHeight="false" outlineLevel="0" collapsed="false">
      <c r="A447" s="7"/>
      <c r="B447" s="40"/>
      <c r="C447" s="7"/>
      <c r="D447" s="8" t="str">
        <f aca="false">IF($A447="","",IFERROR(INDEX(Invoices!$D$6:$D$505,MATCH($C447,Invoices!$A$6:$A$505,0)),"Invoice not found"))</f>
        <v/>
      </c>
      <c r="E447" s="7"/>
      <c r="F447" s="7"/>
      <c r="G447" s="42"/>
      <c r="H447" s="38" t="str">
        <f aca="false">IF($A447="","",SUMIFS($G$6:$G447,$C$6:$C447,$C447))</f>
        <v/>
      </c>
      <c r="I447" s="38" t="str">
        <f aca="false">IF($A447="","",IFERROR(ROUND(INDEX(Invoices!$J$6:$J$505,MATCH($C447,Invoices!$A$6:$A$505,0))-H447,2),""))</f>
        <v/>
      </c>
      <c r="J447" s="8" t="str">
        <f aca="false">IF($A447="","",IF(ISNA(MATCH($C447,Invoices!$A$6:$A$505,0)),"Check invoice no.",IF(I447&lt;0,"Overpaid","")))</f>
        <v/>
      </c>
    </row>
    <row r="448" customFormat="false" ht="15" hidden="false" customHeight="false" outlineLevel="0" collapsed="false">
      <c r="A448" s="7"/>
      <c r="B448" s="40"/>
      <c r="C448" s="7"/>
      <c r="D448" s="8" t="str">
        <f aca="false">IF($A448="","",IFERROR(INDEX(Invoices!$D$6:$D$505,MATCH($C448,Invoices!$A$6:$A$505,0)),"Invoice not found"))</f>
        <v/>
      </c>
      <c r="E448" s="7"/>
      <c r="F448" s="7"/>
      <c r="G448" s="42"/>
      <c r="H448" s="38" t="str">
        <f aca="false">IF($A448="","",SUMIFS($G$6:$G448,$C$6:$C448,$C448))</f>
        <v/>
      </c>
      <c r="I448" s="38" t="str">
        <f aca="false">IF($A448="","",IFERROR(ROUND(INDEX(Invoices!$J$6:$J$505,MATCH($C448,Invoices!$A$6:$A$505,0))-H448,2),""))</f>
        <v/>
      </c>
      <c r="J448" s="8" t="str">
        <f aca="false">IF($A448="","",IF(ISNA(MATCH($C448,Invoices!$A$6:$A$505,0)),"Check invoice no.",IF(I448&lt;0,"Overpaid","")))</f>
        <v/>
      </c>
    </row>
    <row r="449" customFormat="false" ht="15" hidden="false" customHeight="false" outlineLevel="0" collapsed="false">
      <c r="A449" s="7"/>
      <c r="B449" s="40"/>
      <c r="C449" s="7"/>
      <c r="D449" s="8" t="str">
        <f aca="false">IF($A449="","",IFERROR(INDEX(Invoices!$D$6:$D$505,MATCH($C449,Invoices!$A$6:$A$505,0)),"Invoice not found"))</f>
        <v/>
      </c>
      <c r="E449" s="7"/>
      <c r="F449" s="7"/>
      <c r="G449" s="42"/>
      <c r="H449" s="38" t="str">
        <f aca="false">IF($A449="","",SUMIFS($G$6:$G449,$C$6:$C449,$C449))</f>
        <v/>
      </c>
      <c r="I449" s="38" t="str">
        <f aca="false">IF($A449="","",IFERROR(ROUND(INDEX(Invoices!$J$6:$J$505,MATCH($C449,Invoices!$A$6:$A$505,0))-H449,2),""))</f>
        <v/>
      </c>
      <c r="J449" s="8" t="str">
        <f aca="false">IF($A449="","",IF(ISNA(MATCH($C449,Invoices!$A$6:$A$505,0)),"Check invoice no.",IF(I449&lt;0,"Overpaid","")))</f>
        <v/>
      </c>
    </row>
    <row r="450" customFormat="false" ht="15" hidden="false" customHeight="false" outlineLevel="0" collapsed="false">
      <c r="A450" s="7"/>
      <c r="B450" s="40"/>
      <c r="C450" s="7"/>
      <c r="D450" s="8" t="str">
        <f aca="false">IF($A450="","",IFERROR(INDEX(Invoices!$D$6:$D$505,MATCH($C450,Invoices!$A$6:$A$505,0)),"Invoice not found"))</f>
        <v/>
      </c>
      <c r="E450" s="7"/>
      <c r="F450" s="7"/>
      <c r="G450" s="42"/>
      <c r="H450" s="38" t="str">
        <f aca="false">IF($A450="","",SUMIFS($G$6:$G450,$C$6:$C450,$C450))</f>
        <v/>
      </c>
      <c r="I450" s="38" t="str">
        <f aca="false">IF($A450="","",IFERROR(ROUND(INDEX(Invoices!$J$6:$J$505,MATCH($C450,Invoices!$A$6:$A$505,0))-H450,2),""))</f>
        <v/>
      </c>
      <c r="J450" s="8" t="str">
        <f aca="false">IF($A450="","",IF(ISNA(MATCH($C450,Invoices!$A$6:$A$505,0)),"Check invoice no.",IF(I450&lt;0,"Overpaid","")))</f>
        <v/>
      </c>
    </row>
    <row r="451" customFormat="false" ht="15" hidden="false" customHeight="false" outlineLevel="0" collapsed="false">
      <c r="A451" s="7"/>
      <c r="B451" s="40"/>
      <c r="C451" s="7"/>
      <c r="D451" s="8" t="str">
        <f aca="false">IF($A451="","",IFERROR(INDEX(Invoices!$D$6:$D$505,MATCH($C451,Invoices!$A$6:$A$505,0)),"Invoice not found"))</f>
        <v/>
      </c>
      <c r="E451" s="7"/>
      <c r="F451" s="7"/>
      <c r="G451" s="42"/>
      <c r="H451" s="38" t="str">
        <f aca="false">IF($A451="","",SUMIFS($G$6:$G451,$C$6:$C451,$C451))</f>
        <v/>
      </c>
      <c r="I451" s="38" t="str">
        <f aca="false">IF($A451="","",IFERROR(ROUND(INDEX(Invoices!$J$6:$J$505,MATCH($C451,Invoices!$A$6:$A$505,0))-H451,2),""))</f>
        <v/>
      </c>
      <c r="J451" s="8" t="str">
        <f aca="false">IF($A451="","",IF(ISNA(MATCH($C451,Invoices!$A$6:$A$505,0)),"Check invoice no.",IF(I451&lt;0,"Overpaid","")))</f>
        <v/>
      </c>
    </row>
    <row r="452" customFormat="false" ht="15" hidden="false" customHeight="false" outlineLevel="0" collapsed="false">
      <c r="A452" s="7"/>
      <c r="B452" s="40"/>
      <c r="C452" s="7"/>
      <c r="D452" s="8" t="str">
        <f aca="false">IF($A452="","",IFERROR(INDEX(Invoices!$D$6:$D$505,MATCH($C452,Invoices!$A$6:$A$505,0)),"Invoice not found"))</f>
        <v/>
      </c>
      <c r="E452" s="7"/>
      <c r="F452" s="7"/>
      <c r="G452" s="42"/>
      <c r="H452" s="38" t="str">
        <f aca="false">IF($A452="","",SUMIFS($G$6:$G452,$C$6:$C452,$C452))</f>
        <v/>
      </c>
      <c r="I452" s="38" t="str">
        <f aca="false">IF($A452="","",IFERROR(ROUND(INDEX(Invoices!$J$6:$J$505,MATCH($C452,Invoices!$A$6:$A$505,0))-H452,2),""))</f>
        <v/>
      </c>
      <c r="J452" s="8" t="str">
        <f aca="false">IF($A452="","",IF(ISNA(MATCH($C452,Invoices!$A$6:$A$505,0)),"Check invoice no.",IF(I452&lt;0,"Overpaid","")))</f>
        <v/>
      </c>
    </row>
    <row r="453" customFormat="false" ht="15" hidden="false" customHeight="false" outlineLevel="0" collapsed="false">
      <c r="A453" s="7"/>
      <c r="B453" s="40"/>
      <c r="C453" s="7"/>
      <c r="D453" s="8" t="str">
        <f aca="false">IF($A453="","",IFERROR(INDEX(Invoices!$D$6:$D$505,MATCH($C453,Invoices!$A$6:$A$505,0)),"Invoice not found"))</f>
        <v/>
      </c>
      <c r="E453" s="7"/>
      <c r="F453" s="7"/>
      <c r="G453" s="42"/>
      <c r="H453" s="38" t="str">
        <f aca="false">IF($A453="","",SUMIFS($G$6:$G453,$C$6:$C453,$C453))</f>
        <v/>
      </c>
      <c r="I453" s="38" t="str">
        <f aca="false">IF($A453="","",IFERROR(ROUND(INDEX(Invoices!$J$6:$J$505,MATCH($C453,Invoices!$A$6:$A$505,0))-H453,2),""))</f>
        <v/>
      </c>
      <c r="J453" s="8" t="str">
        <f aca="false">IF($A453="","",IF(ISNA(MATCH($C453,Invoices!$A$6:$A$505,0)),"Check invoice no.",IF(I453&lt;0,"Overpaid","")))</f>
        <v/>
      </c>
    </row>
    <row r="454" customFormat="false" ht="15" hidden="false" customHeight="false" outlineLevel="0" collapsed="false">
      <c r="A454" s="7"/>
      <c r="B454" s="40"/>
      <c r="C454" s="7"/>
      <c r="D454" s="8" t="str">
        <f aca="false">IF($A454="","",IFERROR(INDEX(Invoices!$D$6:$D$505,MATCH($C454,Invoices!$A$6:$A$505,0)),"Invoice not found"))</f>
        <v/>
      </c>
      <c r="E454" s="7"/>
      <c r="F454" s="7"/>
      <c r="G454" s="42"/>
      <c r="H454" s="38" t="str">
        <f aca="false">IF($A454="","",SUMIFS($G$6:$G454,$C$6:$C454,$C454))</f>
        <v/>
      </c>
      <c r="I454" s="38" t="str">
        <f aca="false">IF($A454="","",IFERROR(ROUND(INDEX(Invoices!$J$6:$J$505,MATCH($C454,Invoices!$A$6:$A$505,0))-H454,2),""))</f>
        <v/>
      </c>
      <c r="J454" s="8" t="str">
        <f aca="false">IF($A454="","",IF(ISNA(MATCH($C454,Invoices!$A$6:$A$505,0)),"Check invoice no.",IF(I454&lt;0,"Overpaid","")))</f>
        <v/>
      </c>
    </row>
    <row r="455" customFormat="false" ht="15" hidden="false" customHeight="false" outlineLevel="0" collapsed="false">
      <c r="A455" s="7"/>
      <c r="B455" s="40"/>
      <c r="C455" s="7"/>
      <c r="D455" s="8" t="str">
        <f aca="false">IF($A455="","",IFERROR(INDEX(Invoices!$D$6:$D$505,MATCH($C455,Invoices!$A$6:$A$505,0)),"Invoice not found"))</f>
        <v/>
      </c>
      <c r="E455" s="7"/>
      <c r="F455" s="7"/>
      <c r="G455" s="42"/>
      <c r="H455" s="38" t="str">
        <f aca="false">IF($A455="","",SUMIFS($G$6:$G455,$C$6:$C455,$C455))</f>
        <v/>
      </c>
      <c r="I455" s="38" t="str">
        <f aca="false">IF($A455="","",IFERROR(ROUND(INDEX(Invoices!$J$6:$J$505,MATCH($C455,Invoices!$A$6:$A$505,0))-H455,2),""))</f>
        <v/>
      </c>
      <c r="J455" s="8" t="str">
        <f aca="false">IF($A455="","",IF(ISNA(MATCH($C455,Invoices!$A$6:$A$505,0)),"Check invoice no.",IF(I455&lt;0,"Overpaid","")))</f>
        <v/>
      </c>
    </row>
    <row r="456" customFormat="false" ht="15" hidden="false" customHeight="false" outlineLevel="0" collapsed="false">
      <c r="A456" s="7"/>
      <c r="B456" s="40"/>
      <c r="C456" s="7"/>
      <c r="D456" s="8" t="str">
        <f aca="false">IF($A456="","",IFERROR(INDEX(Invoices!$D$6:$D$505,MATCH($C456,Invoices!$A$6:$A$505,0)),"Invoice not found"))</f>
        <v/>
      </c>
      <c r="E456" s="7"/>
      <c r="F456" s="7"/>
      <c r="G456" s="42"/>
      <c r="H456" s="38" t="str">
        <f aca="false">IF($A456="","",SUMIFS($G$6:$G456,$C$6:$C456,$C456))</f>
        <v/>
      </c>
      <c r="I456" s="38" t="str">
        <f aca="false">IF($A456="","",IFERROR(ROUND(INDEX(Invoices!$J$6:$J$505,MATCH($C456,Invoices!$A$6:$A$505,0))-H456,2),""))</f>
        <v/>
      </c>
      <c r="J456" s="8" t="str">
        <f aca="false">IF($A456="","",IF(ISNA(MATCH($C456,Invoices!$A$6:$A$505,0)),"Check invoice no.",IF(I456&lt;0,"Overpaid","")))</f>
        <v/>
      </c>
    </row>
    <row r="457" customFormat="false" ht="15" hidden="false" customHeight="false" outlineLevel="0" collapsed="false">
      <c r="A457" s="7"/>
      <c r="B457" s="40"/>
      <c r="C457" s="7"/>
      <c r="D457" s="8" t="str">
        <f aca="false">IF($A457="","",IFERROR(INDEX(Invoices!$D$6:$D$505,MATCH($C457,Invoices!$A$6:$A$505,0)),"Invoice not found"))</f>
        <v/>
      </c>
      <c r="E457" s="7"/>
      <c r="F457" s="7"/>
      <c r="G457" s="42"/>
      <c r="H457" s="38" t="str">
        <f aca="false">IF($A457="","",SUMIFS($G$6:$G457,$C$6:$C457,$C457))</f>
        <v/>
      </c>
      <c r="I457" s="38" t="str">
        <f aca="false">IF($A457="","",IFERROR(ROUND(INDEX(Invoices!$J$6:$J$505,MATCH($C457,Invoices!$A$6:$A$505,0))-H457,2),""))</f>
        <v/>
      </c>
      <c r="J457" s="8" t="str">
        <f aca="false">IF($A457="","",IF(ISNA(MATCH($C457,Invoices!$A$6:$A$505,0)),"Check invoice no.",IF(I457&lt;0,"Overpaid","")))</f>
        <v/>
      </c>
    </row>
    <row r="458" customFormat="false" ht="15" hidden="false" customHeight="false" outlineLevel="0" collapsed="false">
      <c r="A458" s="7"/>
      <c r="B458" s="40"/>
      <c r="C458" s="7"/>
      <c r="D458" s="8" t="str">
        <f aca="false">IF($A458="","",IFERROR(INDEX(Invoices!$D$6:$D$505,MATCH($C458,Invoices!$A$6:$A$505,0)),"Invoice not found"))</f>
        <v/>
      </c>
      <c r="E458" s="7"/>
      <c r="F458" s="7"/>
      <c r="G458" s="42"/>
      <c r="H458" s="38" t="str">
        <f aca="false">IF($A458="","",SUMIFS($G$6:$G458,$C$6:$C458,$C458))</f>
        <v/>
      </c>
      <c r="I458" s="38" t="str">
        <f aca="false">IF($A458="","",IFERROR(ROUND(INDEX(Invoices!$J$6:$J$505,MATCH($C458,Invoices!$A$6:$A$505,0))-H458,2),""))</f>
        <v/>
      </c>
      <c r="J458" s="8" t="str">
        <f aca="false">IF($A458="","",IF(ISNA(MATCH($C458,Invoices!$A$6:$A$505,0)),"Check invoice no.",IF(I458&lt;0,"Overpaid","")))</f>
        <v/>
      </c>
    </row>
    <row r="459" customFormat="false" ht="15" hidden="false" customHeight="false" outlineLevel="0" collapsed="false">
      <c r="A459" s="7"/>
      <c r="B459" s="40"/>
      <c r="C459" s="7"/>
      <c r="D459" s="8" t="str">
        <f aca="false">IF($A459="","",IFERROR(INDEX(Invoices!$D$6:$D$505,MATCH($C459,Invoices!$A$6:$A$505,0)),"Invoice not found"))</f>
        <v/>
      </c>
      <c r="E459" s="7"/>
      <c r="F459" s="7"/>
      <c r="G459" s="42"/>
      <c r="H459" s="38" t="str">
        <f aca="false">IF($A459="","",SUMIFS($G$6:$G459,$C$6:$C459,$C459))</f>
        <v/>
      </c>
      <c r="I459" s="38" t="str">
        <f aca="false">IF($A459="","",IFERROR(ROUND(INDEX(Invoices!$J$6:$J$505,MATCH($C459,Invoices!$A$6:$A$505,0))-H459,2),""))</f>
        <v/>
      </c>
      <c r="J459" s="8" t="str">
        <f aca="false">IF($A459="","",IF(ISNA(MATCH($C459,Invoices!$A$6:$A$505,0)),"Check invoice no.",IF(I459&lt;0,"Overpaid","")))</f>
        <v/>
      </c>
    </row>
    <row r="460" customFormat="false" ht="15" hidden="false" customHeight="false" outlineLevel="0" collapsed="false">
      <c r="A460" s="7"/>
      <c r="B460" s="40"/>
      <c r="C460" s="7"/>
      <c r="D460" s="8" t="str">
        <f aca="false">IF($A460="","",IFERROR(INDEX(Invoices!$D$6:$D$505,MATCH($C460,Invoices!$A$6:$A$505,0)),"Invoice not found"))</f>
        <v/>
      </c>
      <c r="E460" s="7"/>
      <c r="F460" s="7"/>
      <c r="G460" s="42"/>
      <c r="H460" s="38" t="str">
        <f aca="false">IF($A460="","",SUMIFS($G$6:$G460,$C$6:$C460,$C460))</f>
        <v/>
      </c>
      <c r="I460" s="38" t="str">
        <f aca="false">IF($A460="","",IFERROR(ROUND(INDEX(Invoices!$J$6:$J$505,MATCH($C460,Invoices!$A$6:$A$505,0))-H460,2),""))</f>
        <v/>
      </c>
      <c r="J460" s="8" t="str">
        <f aca="false">IF($A460="","",IF(ISNA(MATCH($C460,Invoices!$A$6:$A$505,0)),"Check invoice no.",IF(I460&lt;0,"Overpaid","")))</f>
        <v/>
      </c>
    </row>
    <row r="461" customFormat="false" ht="15" hidden="false" customHeight="false" outlineLevel="0" collapsed="false">
      <c r="A461" s="7"/>
      <c r="B461" s="40"/>
      <c r="C461" s="7"/>
      <c r="D461" s="8" t="str">
        <f aca="false">IF($A461="","",IFERROR(INDEX(Invoices!$D$6:$D$505,MATCH($C461,Invoices!$A$6:$A$505,0)),"Invoice not found"))</f>
        <v/>
      </c>
      <c r="E461" s="7"/>
      <c r="F461" s="7"/>
      <c r="G461" s="42"/>
      <c r="H461" s="38" t="str">
        <f aca="false">IF($A461="","",SUMIFS($G$6:$G461,$C$6:$C461,$C461))</f>
        <v/>
      </c>
      <c r="I461" s="38" t="str">
        <f aca="false">IF($A461="","",IFERROR(ROUND(INDEX(Invoices!$J$6:$J$505,MATCH($C461,Invoices!$A$6:$A$505,0))-H461,2),""))</f>
        <v/>
      </c>
      <c r="J461" s="8" t="str">
        <f aca="false">IF($A461="","",IF(ISNA(MATCH($C461,Invoices!$A$6:$A$505,0)),"Check invoice no.",IF(I461&lt;0,"Overpaid","")))</f>
        <v/>
      </c>
    </row>
    <row r="462" customFormat="false" ht="15" hidden="false" customHeight="false" outlineLevel="0" collapsed="false">
      <c r="A462" s="7"/>
      <c r="B462" s="40"/>
      <c r="C462" s="7"/>
      <c r="D462" s="8" t="str">
        <f aca="false">IF($A462="","",IFERROR(INDEX(Invoices!$D$6:$D$505,MATCH($C462,Invoices!$A$6:$A$505,0)),"Invoice not found"))</f>
        <v/>
      </c>
      <c r="E462" s="7"/>
      <c r="F462" s="7"/>
      <c r="G462" s="42"/>
      <c r="H462" s="38" t="str">
        <f aca="false">IF($A462="","",SUMIFS($G$6:$G462,$C$6:$C462,$C462))</f>
        <v/>
      </c>
      <c r="I462" s="38" t="str">
        <f aca="false">IF($A462="","",IFERROR(ROUND(INDEX(Invoices!$J$6:$J$505,MATCH($C462,Invoices!$A$6:$A$505,0))-H462,2),""))</f>
        <v/>
      </c>
      <c r="J462" s="8" t="str">
        <f aca="false">IF($A462="","",IF(ISNA(MATCH($C462,Invoices!$A$6:$A$505,0)),"Check invoice no.",IF(I462&lt;0,"Overpaid","")))</f>
        <v/>
      </c>
    </row>
    <row r="463" customFormat="false" ht="15" hidden="false" customHeight="false" outlineLevel="0" collapsed="false">
      <c r="A463" s="7"/>
      <c r="B463" s="40"/>
      <c r="C463" s="7"/>
      <c r="D463" s="8" t="str">
        <f aca="false">IF($A463="","",IFERROR(INDEX(Invoices!$D$6:$D$505,MATCH($C463,Invoices!$A$6:$A$505,0)),"Invoice not found"))</f>
        <v/>
      </c>
      <c r="E463" s="7"/>
      <c r="F463" s="7"/>
      <c r="G463" s="42"/>
      <c r="H463" s="38" t="str">
        <f aca="false">IF($A463="","",SUMIFS($G$6:$G463,$C$6:$C463,$C463))</f>
        <v/>
      </c>
      <c r="I463" s="38" t="str">
        <f aca="false">IF($A463="","",IFERROR(ROUND(INDEX(Invoices!$J$6:$J$505,MATCH($C463,Invoices!$A$6:$A$505,0))-H463,2),""))</f>
        <v/>
      </c>
      <c r="J463" s="8" t="str">
        <f aca="false">IF($A463="","",IF(ISNA(MATCH($C463,Invoices!$A$6:$A$505,0)),"Check invoice no.",IF(I463&lt;0,"Overpaid","")))</f>
        <v/>
      </c>
    </row>
    <row r="464" customFormat="false" ht="15" hidden="false" customHeight="false" outlineLevel="0" collapsed="false">
      <c r="A464" s="7"/>
      <c r="B464" s="40"/>
      <c r="C464" s="7"/>
      <c r="D464" s="8" t="str">
        <f aca="false">IF($A464="","",IFERROR(INDEX(Invoices!$D$6:$D$505,MATCH($C464,Invoices!$A$6:$A$505,0)),"Invoice not found"))</f>
        <v/>
      </c>
      <c r="E464" s="7"/>
      <c r="F464" s="7"/>
      <c r="G464" s="42"/>
      <c r="H464" s="38" t="str">
        <f aca="false">IF($A464="","",SUMIFS($G$6:$G464,$C$6:$C464,$C464))</f>
        <v/>
      </c>
      <c r="I464" s="38" t="str">
        <f aca="false">IF($A464="","",IFERROR(ROUND(INDEX(Invoices!$J$6:$J$505,MATCH($C464,Invoices!$A$6:$A$505,0))-H464,2),""))</f>
        <v/>
      </c>
      <c r="J464" s="8" t="str">
        <f aca="false">IF($A464="","",IF(ISNA(MATCH($C464,Invoices!$A$6:$A$505,0)),"Check invoice no.",IF(I464&lt;0,"Overpaid","")))</f>
        <v/>
      </c>
    </row>
    <row r="465" customFormat="false" ht="15" hidden="false" customHeight="false" outlineLevel="0" collapsed="false">
      <c r="A465" s="7"/>
      <c r="B465" s="40"/>
      <c r="C465" s="7"/>
      <c r="D465" s="8" t="str">
        <f aca="false">IF($A465="","",IFERROR(INDEX(Invoices!$D$6:$D$505,MATCH($C465,Invoices!$A$6:$A$505,0)),"Invoice not found"))</f>
        <v/>
      </c>
      <c r="E465" s="7"/>
      <c r="F465" s="7"/>
      <c r="G465" s="42"/>
      <c r="H465" s="38" t="str">
        <f aca="false">IF($A465="","",SUMIFS($G$6:$G465,$C$6:$C465,$C465))</f>
        <v/>
      </c>
      <c r="I465" s="38" t="str">
        <f aca="false">IF($A465="","",IFERROR(ROUND(INDEX(Invoices!$J$6:$J$505,MATCH($C465,Invoices!$A$6:$A$505,0))-H465,2),""))</f>
        <v/>
      </c>
      <c r="J465" s="8" t="str">
        <f aca="false">IF($A465="","",IF(ISNA(MATCH($C465,Invoices!$A$6:$A$505,0)),"Check invoice no.",IF(I465&lt;0,"Overpaid","")))</f>
        <v/>
      </c>
    </row>
    <row r="466" customFormat="false" ht="15" hidden="false" customHeight="false" outlineLevel="0" collapsed="false">
      <c r="A466" s="7"/>
      <c r="B466" s="40"/>
      <c r="C466" s="7"/>
      <c r="D466" s="8" t="str">
        <f aca="false">IF($A466="","",IFERROR(INDEX(Invoices!$D$6:$D$505,MATCH($C466,Invoices!$A$6:$A$505,0)),"Invoice not found"))</f>
        <v/>
      </c>
      <c r="E466" s="7"/>
      <c r="F466" s="7"/>
      <c r="G466" s="42"/>
      <c r="H466" s="38" t="str">
        <f aca="false">IF($A466="","",SUMIFS($G$6:$G466,$C$6:$C466,$C466))</f>
        <v/>
      </c>
      <c r="I466" s="38" t="str">
        <f aca="false">IF($A466="","",IFERROR(ROUND(INDEX(Invoices!$J$6:$J$505,MATCH($C466,Invoices!$A$6:$A$505,0))-H466,2),""))</f>
        <v/>
      </c>
      <c r="J466" s="8" t="str">
        <f aca="false">IF($A466="","",IF(ISNA(MATCH($C466,Invoices!$A$6:$A$505,0)),"Check invoice no.",IF(I466&lt;0,"Overpaid","")))</f>
        <v/>
      </c>
    </row>
    <row r="467" customFormat="false" ht="15" hidden="false" customHeight="false" outlineLevel="0" collapsed="false">
      <c r="A467" s="7"/>
      <c r="B467" s="40"/>
      <c r="C467" s="7"/>
      <c r="D467" s="8" t="str">
        <f aca="false">IF($A467="","",IFERROR(INDEX(Invoices!$D$6:$D$505,MATCH($C467,Invoices!$A$6:$A$505,0)),"Invoice not found"))</f>
        <v/>
      </c>
      <c r="E467" s="7"/>
      <c r="F467" s="7"/>
      <c r="G467" s="42"/>
      <c r="H467" s="38" t="str">
        <f aca="false">IF($A467="","",SUMIFS($G$6:$G467,$C$6:$C467,$C467))</f>
        <v/>
      </c>
      <c r="I467" s="38" t="str">
        <f aca="false">IF($A467="","",IFERROR(ROUND(INDEX(Invoices!$J$6:$J$505,MATCH($C467,Invoices!$A$6:$A$505,0))-H467,2),""))</f>
        <v/>
      </c>
      <c r="J467" s="8" t="str">
        <f aca="false">IF($A467="","",IF(ISNA(MATCH($C467,Invoices!$A$6:$A$505,0)),"Check invoice no.",IF(I467&lt;0,"Overpaid","")))</f>
        <v/>
      </c>
    </row>
    <row r="468" customFormat="false" ht="15" hidden="false" customHeight="false" outlineLevel="0" collapsed="false">
      <c r="A468" s="7"/>
      <c r="B468" s="40"/>
      <c r="C468" s="7"/>
      <c r="D468" s="8" t="str">
        <f aca="false">IF($A468="","",IFERROR(INDEX(Invoices!$D$6:$D$505,MATCH($C468,Invoices!$A$6:$A$505,0)),"Invoice not found"))</f>
        <v/>
      </c>
      <c r="E468" s="7"/>
      <c r="F468" s="7"/>
      <c r="G468" s="42"/>
      <c r="H468" s="38" t="str">
        <f aca="false">IF($A468="","",SUMIFS($G$6:$G468,$C$6:$C468,$C468))</f>
        <v/>
      </c>
      <c r="I468" s="38" t="str">
        <f aca="false">IF($A468="","",IFERROR(ROUND(INDEX(Invoices!$J$6:$J$505,MATCH($C468,Invoices!$A$6:$A$505,0))-H468,2),""))</f>
        <v/>
      </c>
      <c r="J468" s="8" t="str">
        <f aca="false">IF($A468="","",IF(ISNA(MATCH($C468,Invoices!$A$6:$A$505,0)),"Check invoice no.",IF(I468&lt;0,"Overpaid","")))</f>
        <v/>
      </c>
    </row>
    <row r="469" customFormat="false" ht="15" hidden="false" customHeight="false" outlineLevel="0" collapsed="false">
      <c r="A469" s="7"/>
      <c r="B469" s="40"/>
      <c r="C469" s="7"/>
      <c r="D469" s="8" t="str">
        <f aca="false">IF($A469="","",IFERROR(INDEX(Invoices!$D$6:$D$505,MATCH($C469,Invoices!$A$6:$A$505,0)),"Invoice not found"))</f>
        <v/>
      </c>
      <c r="E469" s="7"/>
      <c r="F469" s="7"/>
      <c r="G469" s="42"/>
      <c r="H469" s="38" t="str">
        <f aca="false">IF($A469="","",SUMIFS($G$6:$G469,$C$6:$C469,$C469))</f>
        <v/>
      </c>
      <c r="I469" s="38" t="str">
        <f aca="false">IF($A469="","",IFERROR(ROUND(INDEX(Invoices!$J$6:$J$505,MATCH($C469,Invoices!$A$6:$A$505,0))-H469,2),""))</f>
        <v/>
      </c>
      <c r="J469" s="8" t="str">
        <f aca="false">IF($A469="","",IF(ISNA(MATCH($C469,Invoices!$A$6:$A$505,0)),"Check invoice no.",IF(I469&lt;0,"Overpaid","")))</f>
        <v/>
      </c>
    </row>
    <row r="470" customFormat="false" ht="15" hidden="false" customHeight="false" outlineLevel="0" collapsed="false">
      <c r="A470" s="7"/>
      <c r="B470" s="40"/>
      <c r="C470" s="7"/>
      <c r="D470" s="8" t="str">
        <f aca="false">IF($A470="","",IFERROR(INDEX(Invoices!$D$6:$D$505,MATCH($C470,Invoices!$A$6:$A$505,0)),"Invoice not found"))</f>
        <v/>
      </c>
      <c r="E470" s="7"/>
      <c r="F470" s="7"/>
      <c r="G470" s="42"/>
      <c r="H470" s="38" t="str">
        <f aca="false">IF($A470="","",SUMIFS($G$6:$G470,$C$6:$C470,$C470))</f>
        <v/>
      </c>
      <c r="I470" s="38" t="str">
        <f aca="false">IF($A470="","",IFERROR(ROUND(INDEX(Invoices!$J$6:$J$505,MATCH($C470,Invoices!$A$6:$A$505,0))-H470,2),""))</f>
        <v/>
      </c>
      <c r="J470" s="8" t="str">
        <f aca="false">IF($A470="","",IF(ISNA(MATCH($C470,Invoices!$A$6:$A$505,0)),"Check invoice no.",IF(I470&lt;0,"Overpaid","")))</f>
        <v/>
      </c>
    </row>
    <row r="471" customFormat="false" ht="15" hidden="false" customHeight="false" outlineLevel="0" collapsed="false">
      <c r="A471" s="7"/>
      <c r="B471" s="40"/>
      <c r="C471" s="7"/>
      <c r="D471" s="8" t="str">
        <f aca="false">IF($A471="","",IFERROR(INDEX(Invoices!$D$6:$D$505,MATCH($C471,Invoices!$A$6:$A$505,0)),"Invoice not found"))</f>
        <v/>
      </c>
      <c r="E471" s="7"/>
      <c r="F471" s="7"/>
      <c r="G471" s="42"/>
      <c r="H471" s="38" t="str">
        <f aca="false">IF($A471="","",SUMIFS($G$6:$G471,$C$6:$C471,$C471))</f>
        <v/>
      </c>
      <c r="I471" s="38" t="str">
        <f aca="false">IF($A471="","",IFERROR(ROUND(INDEX(Invoices!$J$6:$J$505,MATCH($C471,Invoices!$A$6:$A$505,0))-H471,2),""))</f>
        <v/>
      </c>
      <c r="J471" s="8" t="str">
        <f aca="false">IF($A471="","",IF(ISNA(MATCH($C471,Invoices!$A$6:$A$505,0)),"Check invoice no.",IF(I471&lt;0,"Overpaid","")))</f>
        <v/>
      </c>
    </row>
    <row r="472" customFormat="false" ht="15" hidden="false" customHeight="false" outlineLevel="0" collapsed="false">
      <c r="A472" s="7"/>
      <c r="B472" s="40"/>
      <c r="C472" s="7"/>
      <c r="D472" s="8" t="str">
        <f aca="false">IF($A472="","",IFERROR(INDEX(Invoices!$D$6:$D$505,MATCH($C472,Invoices!$A$6:$A$505,0)),"Invoice not found"))</f>
        <v/>
      </c>
      <c r="E472" s="7"/>
      <c r="F472" s="7"/>
      <c r="G472" s="42"/>
      <c r="H472" s="38" t="str">
        <f aca="false">IF($A472="","",SUMIFS($G$6:$G472,$C$6:$C472,$C472))</f>
        <v/>
      </c>
      <c r="I472" s="38" t="str">
        <f aca="false">IF($A472="","",IFERROR(ROUND(INDEX(Invoices!$J$6:$J$505,MATCH($C472,Invoices!$A$6:$A$505,0))-H472,2),""))</f>
        <v/>
      </c>
      <c r="J472" s="8" t="str">
        <f aca="false">IF($A472="","",IF(ISNA(MATCH($C472,Invoices!$A$6:$A$505,0)),"Check invoice no.",IF(I472&lt;0,"Overpaid","")))</f>
        <v/>
      </c>
    </row>
    <row r="473" customFormat="false" ht="15" hidden="false" customHeight="false" outlineLevel="0" collapsed="false">
      <c r="A473" s="7"/>
      <c r="B473" s="40"/>
      <c r="C473" s="7"/>
      <c r="D473" s="8" t="str">
        <f aca="false">IF($A473="","",IFERROR(INDEX(Invoices!$D$6:$D$505,MATCH($C473,Invoices!$A$6:$A$505,0)),"Invoice not found"))</f>
        <v/>
      </c>
      <c r="E473" s="7"/>
      <c r="F473" s="7"/>
      <c r="G473" s="42"/>
      <c r="H473" s="38" t="str">
        <f aca="false">IF($A473="","",SUMIFS($G$6:$G473,$C$6:$C473,$C473))</f>
        <v/>
      </c>
      <c r="I473" s="38" t="str">
        <f aca="false">IF($A473="","",IFERROR(ROUND(INDEX(Invoices!$J$6:$J$505,MATCH($C473,Invoices!$A$6:$A$505,0))-H473,2),""))</f>
        <v/>
      </c>
      <c r="J473" s="8" t="str">
        <f aca="false">IF($A473="","",IF(ISNA(MATCH($C473,Invoices!$A$6:$A$505,0)),"Check invoice no.",IF(I473&lt;0,"Overpaid","")))</f>
        <v/>
      </c>
    </row>
    <row r="474" customFormat="false" ht="15" hidden="false" customHeight="false" outlineLevel="0" collapsed="false">
      <c r="A474" s="7"/>
      <c r="B474" s="40"/>
      <c r="C474" s="7"/>
      <c r="D474" s="8" t="str">
        <f aca="false">IF($A474="","",IFERROR(INDEX(Invoices!$D$6:$D$505,MATCH($C474,Invoices!$A$6:$A$505,0)),"Invoice not found"))</f>
        <v/>
      </c>
      <c r="E474" s="7"/>
      <c r="F474" s="7"/>
      <c r="G474" s="42"/>
      <c r="H474" s="38" t="str">
        <f aca="false">IF($A474="","",SUMIFS($G$6:$G474,$C$6:$C474,$C474))</f>
        <v/>
      </c>
      <c r="I474" s="38" t="str">
        <f aca="false">IF($A474="","",IFERROR(ROUND(INDEX(Invoices!$J$6:$J$505,MATCH($C474,Invoices!$A$6:$A$505,0))-H474,2),""))</f>
        <v/>
      </c>
      <c r="J474" s="8" t="str">
        <f aca="false">IF($A474="","",IF(ISNA(MATCH($C474,Invoices!$A$6:$A$505,0)),"Check invoice no.",IF(I474&lt;0,"Overpaid","")))</f>
        <v/>
      </c>
    </row>
    <row r="475" customFormat="false" ht="15" hidden="false" customHeight="false" outlineLevel="0" collapsed="false">
      <c r="A475" s="7"/>
      <c r="B475" s="40"/>
      <c r="C475" s="7"/>
      <c r="D475" s="8" t="str">
        <f aca="false">IF($A475="","",IFERROR(INDEX(Invoices!$D$6:$D$505,MATCH($C475,Invoices!$A$6:$A$505,0)),"Invoice not found"))</f>
        <v/>
      </c>
      <c r="E475" s="7"/>
      <c r="F475" s="7"/>
      <c r="G475" s="42"/>
      <c r="H475" s="38" t="str">
        <f aca="false">IF($A475="","",SUMIFS($G$6:$G475,$C$6:$C475,$C475))</f>
        <v/>
      </c>
      <c r="I475" s="38" t="str">
        <f aca="false">IF($A475="","",IFERROR(ROUND(INDEX(Invoices!$J$6:$J$505,MATCH($C475,Invoices!$A$6:$A$505,0))-H475,2),""))</f>
        <v/>
      </c>
      <c r="J475" s="8" t="str">
        <f aca="false">IF($A475="","",IF(ISNA(MATCH($C475,Invoices!$A$6:$A$505,0)),"Check invoice no.",IF(I475&lt;0,"Overpaid","")))</f>
        <v/>
      </c>
    </row>
    <row r="476" customFormat="false" ht="15" hidden="false" customHeight="false" outlineLevel="0" collapsed="false">
      <c r="A476" s="7"/>
      <c r="B476" s="40"/>
      <c r="C476" s="7"/>
      <c r="D476" s="8" t="str">
        <f aca="false">IF($A476="","",IFERROR(INDEX(Invoices!$D$6:$D$505,MATCH($C476,Invoices!$A$6:$A$505,0)),"Invoice not found"))</f>
        <v/>
      </c>
      <c r="E476" s="7"/>
      <c r="F476" s="7"/>
      <c r="G476" s="42"/>
      <c r="H476" s="38" t="str">
        <f aca="false">IF($A476="","",SUMIFS($G$6:$G476,$C$6:$C476,$C476))</f>
        <v/>
      </c>
      <c r="I476" s="38" t="str">
        <f aca="false">IF($A476="","",IFERROR(ROUND(INDEX(Invoices!$J$6:$J$505,MATCH($C476,Invoices!$A$6:$A$505,0))-H476,2),""))</f>
        <v/>
      </c>
      <c r="J476" s="8" t="str">
        <f aca="false">IF($A476="","",IF(ISNA(MATCH($C476,Invoices!$A$6:$A$505,0)),"Check invoice no.",IF(I476&lt;0,"Overpaid","")))</f>
        <v/>
      </c>
    </row>
    <row r="477" customFormat="false" ht="15" hidden="false" customHeight="false" outlineLevel="0" collapsed="false">
      <c r="A477" s="7"/>
      <c r="B477" s="40"/>
      <c r="C477" s="7"/>
      <c r="D477" s="8" t="str">
        <f aca="false">IF($A477="","",IFERROR(INDEX(Invoices!$D$6:$D$505,MATCH($C477,Invoices!$A$6:$A$505,0)),"Invoice not found"))</f>
        <v/>
      </c>
      <c r="E477" s="7"/>
      <c r="F477" s="7"/>
      <c r="G477" s="42"/>
      <c r="H477" s="38" t="str">
        <f aca="false">IF($A477="","",SUMIFS($G$6:$G477,$C$6:$C477,$C477))</f>
        <v/>
      </c>
      <c r="I477" s="38" t="str">
        <f aca="false">IF($A477="","",IFERROR(ROUND(INDEX(Invoices!$J$6:$J$505,MATCH($C477,Invoices!$A$6:$A$505,0))-H477,2),""))</f>
        <v/>
      </c>
      <c r="J477" s="8" t="str">
        <f aca="false">IF($A477="","",IF(ISNA(MATCH($C477,Invoices!$A$6:$A$505,0)),"Check invoice no.",IF(I477&lt;0,"Overpaid","")))</f>
        <v/>
      </c>
    </row>
    <row r="478" customFormat="false" ht="15" hidden="false" customHeight="false" outlineLevel="0" collapsed="false">
      <c r="A478" s="7"/>
      <c r="B478" s="40"/>
      <c r="C478" s="7"/>
      <c r="D478" s="8" t="str">
        <f aca="false">IF($A478="","",IFERROR(INDEX(Invoices!$D$6:$D$505,MATCH($C478,Invoices!$A$6:$A$505,0)),"Invoice not found"))</f>
        <v/>
      </c>
      <c r="E478" s="7"/>
      <c r="F478" s="7"/>
      <c r="G478" s="42"/>
      <c r="H478" s="38" t="str">
        <f aca="false">IF($A478="","",SUMIFS($G$6:$G478,$C$6:$C478,$C478))</f>
        <v/>
      </c>
      <c r="I478" s="38" t="str">
        <f aca="false">IF($A478="","",IFERROR(ROUND(INDEX(Invoices!$J$6:$J$505,MATCH($C478,Invoices!$A$6:$A$505,0))-H478,2),""))</f>
        <v/>
      </c>
      <c r="J478" s="8" t="str">
        <f aca="false">IF($A478="","",IF(ISNA(MATCH($C478,Invoices!$A$6:$A$505,0)),"Check invoice no.",IF(I478&lt;0,"Overpaid","")))</f>
        <v/>
      </c>
    </row>
    <row r="479" customFormat="false" ht="15" hidden="false" customHeight="false" outlineLevel="0" collapsed="false">
      <c r="A479" s="7"/>
      <c r="B479" s="40"/>
      <c r="C479" s="7"/>
      <c r="D479" s="8" t="str">
        <f aca="false">IF($A479="","",IFERROR(INDEX(Invoices!$D$6:$D$505,MATCH($C479,Invoices!$A$6:$A$505,0)),"Invoice not found"))</f>
        <v/>
      </c>
      <c r="E479" s="7"/>
      <c r="F479" s="7"/>
      <c r="G479" s="42"/>
      <c r="H479" s="38" t="str">
        <f aca="false">IF($A479="","",SUMIFS($G$6:$G479,$C$6:$C479,$C479))</f>
        <v/>
      </c>
      <c r="I479" s="38" t="str">
        <f aca="false">IF($A479="","",IFERROR(ROUND(INDEX(Invoices!$J$6:$J$505,MATCH($C479,Invoices!$A$6:$A$505,0))-H479,2),""))</f>
        <v/>
      </c>
      <c r="J479" s="8" t="str">
        <f aca="false">IF($A479="","",IF(ISNA(MATCH($C479,Invoices!$A$6:$A$505,0)),"Check invoice no.",IF(I479&lt;0,"Overpaid","")))</f>
        <v/>
      </c>
    </row>
    <row r="480" customFormat="false" ht="15" hidden="false" customHeight="false" outlineLevel="0" collapsed="false">
      <c r="A480" s="7"/>
      <c r="B480" s="40"/>
      <c r="C480" s="7"/>
      <c r="D480" s="8" t="str">
        <f aca="false">IF($A480="","",IFERROR(INDEX(Invoices!$D$6:$D$505,MATCH($C480,Invoices!$A$6:$A$505,0)),"Invoice not found"))</f>
        <v/>
      </c>
      <c r="E480" s="7"/>
      <c r="F480" s="7"/>
      <c r="G480" s="42"/>
      <c r="H480" s="38" t="str">
        <f aca="false">IF($A480="","",SUMIFS($G$6:$G480,$C$6:$C480,$C480))</f>
        <v/>
      </c>
      <c r="I480" s="38" t="str">
        <f aca="false">IF($A480="","",IFERROR(ROUND(INDEX(Invoices!$J$6:$J$505,MATCH($C480,Invoices!$A$6:$A$505,0))-H480,2),""))</f>
        <v/>
      </c>
      <c r="J480" s="8" t="str">
        <f aca="false">IF($A480="","",IF(ISNA(MATCH($C480,Invoices!$A$6:$A$505,0)),"Check invoice no.",IF(I480&lt;0,"Overpaid","")))</f>
        <v/>
      </c>
    </row>
    <row r="481" customFormat="false" ht="15" hidden="false" customHeight="false" outlineLevel="0" collapsed="false">
      <c r="A481" s="7"/>
      <c r="B481" s="40"/>
      <c r="C481" s="7"/>
      <c r="D481" s="8" t="str">
        <f aca="false">IF($A481="","",IFERROR(INDEX(Invoices!$D$6:$D$505,MATCH($C481,Invoices!$A$6:$A$505,0)),"Invoice not found"))</f>
        <v/>
      </c>
      <c r="E481" s="7"/>
      <c r="F481" s="7"/>
      <c r="G481" s="42"/>
      <c r="H481" s="38" t="str">
        <f aca="false">IF($A481="","",SUMIFS($G$6:$G481,$C$6:$C481,$C481))</f>
        <v/>
      </c>
      <c r="I481" s="38" t="str">
        <f aca="false">IF($A481="","",IFERROR(ROUND(INDEX(Invoices!$J$6:$J$505,MATCH($C481,Invoices!$A$6:$A$505,0))-H481,2),""))</f>
        <v/>
      </c>
      <c r="J481" s="8" t="str">
        <f aca="false">IF($A481="","",IF(ISNA(MATCH($C481,Invoices!$A$6:$A$505,0)),"Check invoice no.",IF(I481&lt;0,"Overpaid","")))</f>
        <v/>
      </c>
    </row>
    <row r="482" customFormat="false" ht="15" hidden="false" customHeight="false" outlineLevel="0" collapsed="false">
      <c r="A482" s="7"/>
      <c r="B482" s="40"/>
      <c r="C482" s="7"/>
      <c r="D482" s="8" t="str">
        <f aca="false">IF($A482="","",IFERROR(INDEX(Invoices!$D$6:$D$505,MATCH($C482,Invoices!$A$6:$A$505,0)),"Invoice not found"))</f>
        <v/>
      </c>
      <c r="E482" s="7"/>
      <c r="F482" s="7"/>
      <c r="G482" s="42"/>
      <c r="H482" s="38" t="str">
        <f aca="false">IF($A482="","",SUMIFS($G$6:$G482,$C$6:$C482,$C482))</f>
        <v/>
      </c>
      <c r="I482" s="38" t="str">
        <f aca="false">IF($A482="","",IFERROR(ROUND(INDEX(Invoices!$J$6:$J$505,MATCH($C482,Invoices!$A$6:$A$505,0))-H482,2),""))</f>
        <v/>
      </c>
      <c r="J482" s="8" t="str">
        <f aca="false">IF($A482="","",IF(ISNA(MATCH($C482,Invoices!$A$6:$A$505,0)),"Check invoice no.",IF(I482&lt;0,"Overpaid","")))</f>
        <v/>
      </c>
    </row>
    <row r="483" customFormat="false" ht="15" hidden="false" customHeight="false" outlineLevel="0" collapsed="false">
      <c r="A483" s="7"/>
      <c r="B483" s="40"/>
      <c r="C483" s="7"/>
      <c r="D483" s="8" t="str">
        <f aca="false">IF($A483="","",IFERROR(INDEX(Invoices!$D$6:$D$505,MATCH($C483,Invoices!$A$6:$A$505,0)),"Invoice not found"))</f>
        <v/>
      </c>
      <c r="E483" s="7"/>
      <c r="F483" s="7"/>
      <c r="G483" s="42"/>
      <c r="H483" s="38" t="str">
        <f aca="false">IF($A483="","",SUMIFS($G$6:$G483,$C$6:$C483,$C483))</f>
        <v/>
      </c>
      <c r="I483" s="38" t="str">
        <f aca="false">IF($A483="","",IFERROR(ROUND(INDEX(Invoices!$J$6:$J$505,MATCH($C483,Invoices!$A$6:$A$505,0))-H483,2),""))</f>
        <v/>
      </c>
      <c r="J483" s="8" t="str">
        <f aca="false">IF($A483="","",IF(ISNA(MATCH($C483,Invoices!$A$6:$A$505,0)),"Check invoice no.",IF(I483&lt;0,"Overpaid","")))</f>
        <v/>
      </c>
    </row>
    <row r="484" customFormat="false" ht="15" hidden="false" customHeight="false" outlineLevel="0" collapsed="false">
      <c r="A484" s="7"/>
      <c r="B484" s="40"/>
      <c r="C484" s="7"/>
      <c r="D484" s="8" t="str">
        <f aca="false">IF($A484="","",IFERROR(INDEX(Invoices!$D$6:$D$505,MATCH($C484,Invoices!$A$6:$A$505,0)),"Invoice not found"))</f>
        <v/>
      </c>
      <c r="E484" s="7"/>
      <c r="F484" s="7"/>
      <c r="G484" s="42"/>
      <c r="H484" s="38" t="str">
        <f aca="false">IF($A484="","",SUMIFS($G$6:$G484,$C$6:$C484,$C484))</f>
        <v/>
      </c>
      <c r="I484" s="38" t="str">
        <f aca="false">IF($A484="","",IFERROR(ROUND(INDEX(Invoices!$J$6:$J$505,MATCH($C484,Invoices!$A$6:$A$505,0))-H484,2),""))</f>
        <v/>
      </c>
      <c r="J484" s="8" t="str">
        <f aca="false">IF($A484="","",IF(ISNA(MATCH($C484,Invoices!$A$6:$A$505,0)),"Check invoice no.",IF(I484&lt;0,"Overpaid","")))</f>
        <v/>
      </c>
    </row>
    <row r="485" customFormat="false" ht="15" hidden="false" customHeight="false" outlineLevel="0" collapsed="false">
      <c r="A485" s="7"/>
      <c r="B485" s="40"/>
      <c r="C485" s="7"/>
      <c r="D485" s="8" t="str">
        <f aca="false">IF($A485="","",IFERROR(INDEX(Invoices!$D$6:$D$505,MATCH($C485,Invoices!$A$6:$A$505,0)),"Invoice not found"))</f>
        <v/>
      </c>
      <c r="E485" s="7"/>
      <c r="F485" s="7"/>
      <c r="G485" s="42"/>
      <c r="H485" s="38" t="str">
        <f aca="false">IF($A485="","",SUMIFS($G$6:$G485,$C$6:$C485,$C485))</f>
        <v/>
      </c>
      <c r="I485" s="38" t="str">
        <f aca="false">IF($A485="","",IFERROR(ROUND(INDEX(Invoices!$J$6:$J$505,MATCH($C485,Invoices!$A$6:$A$505,0))-H485,2),""))</f>
        <v/>
      </c>
      <c r="J485" s="8" t="str">
        <f aca="false">IF($A485="","",IF(ISNA(MATCH($C485,Invoices!$A$6:$A$505,0)),"Check invoice no.",IF(I485&lt;0,"Overpaid","")))</f>
        <v/>
      </c>
    </row>
    <row r="486" customFormat="false" ht="15" hidden="false" customHeight="false" outlineLevel="0" collapsed="false">
      <c r="A486" s="7"/>
      <c r="B486" s="40"/>
      <c r="C486" s="7"/>
      <c r="D486" s="8" t="str">
        <f aca="false">IF($A486="","",IFERROR(INDEX(Invoices!$D$6:$D$505,MATCH($C486,Invoices!$A$6:$A$505,0)),"Invoice not found"))</f>
        <v/>
      </c>
      <c r="E486" s="7"/>
      <c r="F486" s="7"/>
      <c r="G486" s="42"/>
      <c r="H486" s="38" t="str">
        <f aca="false">IF($A486="","",SUMIFS($G$6:$G486,$C$6:$C486,$C486))</f>
        <v/>
      </c>
      <c r="I486" s="38" t="str">
        <f aca="false">IF($A486="","",IFERROR(ROUND(INDEX(Invoices!$J$6:$J$505,MATCH($C486,Invoices!$A$6:$A$505,0))-H486,2),""))</f>
        <v/>
      </c>
      <c r="J486" s="8" t="str">
        <f aca="false">IF($A486="","",IF(ISNA(MATCH($C486,Invoices!$A$6:$A$505,0)),"Check invoice no.",IF(I486&lt;0,"Overpaid","")))</f>
        <v/>
      </c>
    </row>
    <row r="487" customFormat="false" ht="15" hidden="false" customHeight="false" outlineLevel="0" collapsed="false">
      <c r="A487" s="7"/>
      <c r="B487" s="40"/>
      <c r="C487" s="7"/>
      <c r="D487" s="8" t="str">
        <f aca="false">IF($A487="","",IFERROR(INDEX(Invoices!$D$6:$D$505,MATCH($C487,Invoices!$A$6:$A$505,0)),"Invoice not found"))</f>
        <v/>
      </c>
      <c r="E487" s="7"/>
      <c r="F487" s="7"/>
      <c r="G487" s="42"/>
      <c r="H487" s="38" t="str">
        <f aca="false">IF($A487="","",SUMIFS($G$6:$G487,$C$6:$C487,$C487))</f>
        <v/>
      </c>
      <c r="I487" s="38" t="str">
        <f aca="false">IF($A487="","",IFERROR(ROUND(INDEX(Invoices!$J$6:$J$505,MATCH($C487,Invoices!$A$6:$A$505,0))-H487,2),""))</f>
        <v/>
      </c>
      <c r="J487" s="8" t="str">
        <f aca="false">IF($A487="","",IF(ISNA(MATCH($C487,Invoices!$A$6:$A$505,0)),"Check invoice no.",IF(I487&lt;0,"Overpaid","")))</f>
        <v/>
      </c>
    </row>
    <row r="488" customFormat="false" ht="15" hidden="false" customHeight="false" outlineLevel="0" collapsed="false">
      <c r="A488" s="7"/>
      <c r="B488" s="40"/>
      <c r="C488" s="7"/>
      <c r="D488" s="8" t="str">
        <f aca="false">IF($A488="","",IFERROR(INDEX(Invoices!$D$6:$D$505,MATCH($C488,Invoices!$A$6:$A$505,0)),"Invoice not found"))</f>
        <v/>
      </c>
      <c r="E488" s="7"/>
      <c r="F488" s="7"/>
      <c r="G488" s="42"/>
      <c r="H488" s="38" t="str">
        <f aca="false">IF($A488="","",SUMIFS($G$6:$G488,$C$6:$C488,$C488))</f>
        <v/>
      </c>
      <c r="I488" s="38" t="str">
        <f aca="false">IF($A488="","",IFERROR(ROUND(INDEX(Invoices!$J$6:$J$505,MATCH($C488,Invoices!$A$6:$A$505,0))-H488,2),""))</f>
        <v/>
      </c>
      <c r="J488" s="8" t="str">
        <f aca="false">IF($A488="","",IF(ISNA(MATCH($C488,Invoices!$A$6:$A$505,0)),"Check invoice no.",IF(I488&lt;0,"Overpaid","")))</f>
        <v/>
      </c>
    </row>
    <row r="489" customFormat="false" ht="15" hidden="false" customHeight="false" outlineLevel="0" collapsed="false">
      <c r="A489" s="7"/>
      <c r="B489" s="40"/>
      <c r="C489" s="7"/>
      <c r="D489" s="8" t="str">
        <f aca="false">IF($A489="","",IFERROR(INDEX(Invoices!$D$6:$D$505,MATCH($C489,Invoices!$A$6:$A$505,0)),"Invoice not found"))</f>
        <v/>
      </c>
      <c r="E489" s="7"/>
      <c r="F489" s="7"/>
      <c r="G489" s="42"/>
      <c r="H489" s="38" t="str">
        <f aca="false">IF($A489="","",SUMIFS($G$6:$G489,$C$6:$C489,$C489))</f>
        <v/>
      </c>
      <c r="I489" s="38" t="str">
        <f aca="false">IF($A489="","",IFERROR(ROUND(INDEX(Invoices!$J$6:$J$505,MATCH($C489,Invoices!$A$6:$A$505,0))-H489,2),""))</f>
        <v/>
      </c>
      <c r="J489" s="8" t="str">
        <f aca="false">IF($A489="","",IF(ISNA(MATCH($C489,Invoices!$A$6:$A$505,0)),"Check invoice no.",IF(I489&lt;0,"Overpaid","")))</f>
        <v/>
      </c>
    </row>
    <row r="490" customFormat="false" ht="15" hidden="false" customHeight="false" outlineLevel="0" collapsed="false">
      <c r="A490" s="7"/>
      <c r="B490" s="40"/>
      <c r="C490" s="7"/>
      <c r="D490" s="8" t="str">
        <f aca="false">IF($A490="","",IFERROR(INDEX(Invoices!$D$6:$D$505,MATCH($C490,Invoices!$A$6:$A$505,0)),"Invoice not found"))</f>
        <v/>
      </c>
      <c r="E490" s="7"/>
      <c r="F490" s="7"/>
      <c r="G490" s="42"/>
      <c r="H490" s="38" t="str">
        <f aca="false">IF($A490="","",SUMIFS($G$6:$G490,$C$6:$C490,$C490))</f>
        <v/>
      </c>
      <c r="I490" s="38" t="str">
        <f aca="false">IF($A490="","",IFERROR(ROUND(INDEX(Invoices!$J$6:$J$505,MATCH($C490,Invoices!$A$6:$A$505,0))-H490,2),""))</f>
        <v/>
      </c>
      <c r="J490" s="8" t="str">
        <f aca="false">IF($A490="","",IF(ISNA(MATCH($C490,Invoices!$A$6:$A$505,0)),"Check invoice no.",IF(I490&lt;0,"Overpaid","")))</f>
        <v/>
      </c>
    </row>
    <row r="491" customFormat="false" ht="15" hidden="false" customHeight="false" outlineLevel="0" collapsed="false">
      <c r="A491" s="7"/>
      <c r="B491" s="40"/>
      <c r="C491" s="7"/>
      <c r="D491" s="8" t="str">
        <f aca="false">IF($A491="","",IFERROR(INDEX(Invoices!$D$6:$D$505,MATCH($C491,Invoices!$A$6:$A$505,0)),"Invoice not found"))</f>
        <v/>
      </c>
      <c r="E491" s="7"/>
      <c r="F491" s="7"/>
      <c r="G491" s="42"/>
      <c r="H491" s="38" t="str">
        <f aca="false">IF($A491="","",SUMIFS($G$6:$G491,$C$6:$C491,$C491))</f>
        <v/>
      </c>
      <c r="I491" s="38" t="str">
        <f aca="false">IF($A491="","",IFERROR(ROUND(INDEX(Invoices!$J$6:$J$505,MATCH($C491,Invoices!$A$6:$A$505,0))-H491,2),""))</f>
        <v/>
      </c>
      <c r="J491" s="8" t="str">
        <f aca="false">IF($A491="","",IF(ISNA(MATCH($C491,Invoices!$A$6:$A$505,0)),"Check invoice no.",IF(I491&lt;0,"Overpaid","")))</f>
        <v/>
      </c>
    </row>
    <row r="492" customFormat="false" ht="15" hidden="false" customHeight="false" outlineLevel="0" collapsed="false">
      <c r="A492" s="7"/>
      <c r="B492" s="40"/>
      <c r="C492" s="7"/>
      <c r="D492" s="8" t="str">
        <f aca="false">IF($A492="","",IFERROR(INDEX(Invoices!$D$6:$D$505,MATCH($C492,Invoices!$A$6:$A$505,0)),"Invoice not found"))</f>
        <v/>
      </c>
      <c r="E492" s="7"/>
      <c r="F492" s="7"/>
      <c r="G492" s="42"/>
      <c r="H492" s="38" t="str">
        <f aca="false">IF($A492="","",SUMIFS($G$6:$G492,$C$6:$C492,$C492))</f>
        <v/>
      </c>
      <c r="I492" s="38" t="str">
        <f aca="false">IF($A492="","",IFERROR(ROUND(INDEX(Invoices!$J$6:$J$505,MATCH($C492,Invoices!$A$6:$A$505,0))-H492,2),""))</f>
        <v/>
      </c>
      <c r="J492" s="8" t="str">
        <f aca="false">IF($A492="","",IF(ISNA(MATCH($C492,Invoices!$A$6:$A$505,0)),"Check invoice no.",IF(I492&lt;0,"Overpaid","")))</f>
        <v/>
      </c>
    </row>
    <row r="493" customFormat="false" ht="15" hidden="false" customHeight="false" outlineLevel="0" collapsed="false">
      <c r="A493" s="7"/>
      <c r="B493" s="40"/>
      <c r="C493" s="7"/>
      <c r="D493" s="8" t="str">
        <f aca="false">IF($A493="","",IFERROR(INDEX(Invoices!$D$6:$D$505,MATCH($C493,Invoices!$A$6:$A$505,0)),"Invoice not found"))</f>
        <v/>
      </c>
      <c r="E493" s="7"/>
      <c r="F493" s="7"/>
      <c r="G493" s="42"/>
      <c r="H493" s="38" t="str">
        <f aca="false">IF($A493="","",SUMIFS($G$6:$G493,$C$6:$C493,$C493))</f>
        <v/>
      </c>
      <c r="I493" s="38" t="str">
        <f aca="false">IF($A493="","",IFERROR(ROUND(INDEX(Invoices!$J$6:$J$505,MATCH($C493,Invoices!$A$6:$A$505,0))-H493,2),""))</f>
        <v/>
      </c>
      <c r="J493" s="8" t="str">
        <f aca="false">IF($A493="","",IF(ISNA(MATCH($C493,Invoices!$A$6:$A$505,0)),"Check invoice no.",IF(I493&lt;0,"Overpaid","")))</f>
        <v/>
      </c>
    </row>
    <row r="494" customFormat="false" ht="15" hidden="false" customHeight="false" outlineLevel="0" collapsed="false">
      <c r="A494" s="7"/>
      <c r="B494" s="40"/>
      <c r="C494" s="7"/>
      <c r="D494" s="8" t="str">
        <f aca="false">IF($A494="","",IFERROR(INDEX(Invoices!$D$6:$D$505,MATCH($C494,Invoices!$A$6:$A$505,0)),"Invoice not found"))</f>
        <v/>
      </c>
      <c r="E494" s="7"/>
      <c r="F494" s="7"/>
      <c r="G494" s="42"/>
      <c r="H494" s="38" t="str">
        <f aca="false">IF($A494="","",SUMIFS($G$6:$G494,$C$6:$C494,$C494))</f>
        <v/>
      </c>
      <c r="I494" s="38" t="str">
        <f aca="false">IF($A494="","",IFERROR(ROUND(INDEX(Invoices!$J$6:$J$505,MATCH($C494,Invoices!$A$6:$A$505,0))-H494,2),""))</f>
        <v/>
      </c>
      <c r="J494" s="8" t="str">
        <f aca="false">IF($A494="","",IF(ISNA(MATCH($C494,Invoices!$A$6:$A$505,0)),"Check invoice no.",IF(I494&lt;0,"Overpaid","")))</f>
        <v/>
      </c>
    </row>
    <row r="495" customFormat="false" ht="15" hidden="false" customHeight="false" outlineLevel="0" collapsed="false">
      <c r="A495" s="7"/>
      <c r="B495" s="40"/>
      <c r="C495" s="7"/>
      <c r="D495" s="8" t="str">
        <f aca="false">IF($A495="","",IFERROR(INDEX(Invoices!$D$6:$D$505,MATCH($C495,Invoices!$A$6:$A$505,0)),"Invoice not found"))</f>
        <v/>
      </c>
      <c r="E495" s="7"/>
      <c r="F495" s="7"/>
      <c r="G495" s="42"/>
      <c r="H495" s="38" t="str">
        <f aca="false">IF($A495="","",SUMIFS($G$6:$G495,$C$6:$C495,$C495))</f>
        <v/>
      </c>
      <c r="I495" s="38" t="str">
        <f aca="false">IF($A495="","",IFERROR(ROUND(INDEX(Invoices!$J$6:$J$505,MATCH($C495,Invoices!$A$6:$A$505,0))-H495,2),""))</f>
        <v/>
      </c>
      <c r="J495" s="8" t="str">
        <f aca="false">IF($A495="","",IF(ISNA(MATCH($C495,Invoices!$A$6:$A$505,0)),"Check invoice no.",IF(I495&lt;0,"Overpaid","")))</f>
        <v/>
      </c>
    </row>
    <row r="496" customFormat="false" ht="15" hidden="false" customHeight="false" outlineLevel="0" collapsed="false">
      <c r="A496" s="7"/>
      <c r="B496" s="40"/>
      <c r="C496" s="7"/>
      <c r="D496" s="8" t="str">
        <f aca="false">IF($A496="","",IFERROR(INDEX(Invoices!$D$6:$D$505,MATCH($C496,Invoices!$A$6:$A$505,0)),"Invoice not found"))</f>
        <v/>
      </c>
      <c r="E496" s="7"/>
      <c r="F496" s="7"/>
      <c r="G496" s="42"/>
      <c r="H496" s="38" t="str">
        <f aca="false">IF($A496="","",SUMIFS($G$6:$G496,$C$6:$C496,$C496))</f>
        <v/>
      </c>
      <c r="I496" s="38" t="str">
        <f aca="false">IF($A496="","",IFERROR(ROUND(INDEX(Invoices!$J$6:$J$505,MATCH($C496,Invoices!$A$6:$A$505,0))-H496,2),""))</f>
        <v/>
      </c>
      <c r="J496" s="8" t="str">
        <f aca="false">IF($A496="","",IF(ISNA(MATCH($C496,Invoices!$A$6:$A$505,0)),"Check invoice no.",IF(I496&lt;0,"Overpaid","")))</f>
        <v/>
      </c>
    </row>
    <row r="497" customFormat="false" ht="15" hidden="false" customHeight="false" outlineLevel="0" collapsed="false">
      <c r="A497" s="7"/>
      <c r="B497" s="40"/>
      <c r="C497" s="7"/>
      <c r="D497" s="8" t="str">
        <f aca="false">IF($A497="","",IFERROR(INDEX(Invoices!$D$6:$D$505,MATCH($C497,Invoices!$A$6:$A$505,0)),"Invoice not found"))</f>
        <v/>
      </c>
      <c r="E497" s="7"/>
      <c r="F497" s="7"/>
      <c r="G497" s="42"/>
      <c r="H497" s="38" t="str">
        <f aca="false">IF($A497="","",SUMIFS($G$6:$G497,$C$6:$C497,$C497))</f>
        <v/>
      </c>
      <c r="I497" s="38" t="str">
        <f aca="false">IF($A497="","",IFERROR(ROUND(INDEX(Invoices!$J$6:$J$505,MATCH($C497,Invoices!$A$6:$A$505,0))-H497,2),""))</f>
        <v/>
      </c>
      <c r="J497" s="8" t="str">
        <f aca="false">IF($A497="","",IF(ISNA(MATCH($C497,Invoices!$A$6:$A$505,0)),"Check invoice no.",IF(I497&lt;0,"Overpaid","")))</f>
        <v/>
      </c>
    </row>
    <row r="498" customFormat="false" ht="15" hidden="false" customHeight="false" outlineLevel="0" collapsed="false">
      <c r="A498" s="7"/>
      <c r="B498" s="40"/>
      <c r="C498" s="7"/>
      <c r="D498" s="8" t="str">
        <f aca="false">IF($A498="","",IFERROR(INDEX(Invoices!$D$6:$D$505,MATCH($C498,Invoices!$A$6:$A$505,0)),"Invoice not found"))</f>
        <v/>
      </c>
      <c r="E498" s="7"/>
      <c r="F498" s="7"/>
      <c r="G498" s="42"/>
      <c r="H498" s="38" t="str">
        <f aca="false">IF($A498="","",SUMIFS($G$6:$G498,$C$6:$C498,$C498))</f>
        <v/>
      </c>
      <c r="I498" s="38" t="str">
        <f aca="false">IF($A498="","",IFERROR(ROUND(INDEX(Invoices!$J$6:$J$505,MATCH($C498,Invoices!$A$6:$A$505,0))-H498,2),""))</f>
        <v/>
      </c>
      <c r="J498" s="8" t="str">
        <f aca="false">IF($A498="","",IF(ISNA(MATCH($C498,Invoices!$A$6:$A$505,0)),"Check invoice no.",IF(I498&lt;0,"Overpaid","")))</f>
        <v/>
      </c>
    </row>
    <row r="499" customFormat="false" ht="15" hidden="false" customHeight="false" outlineLevel="0" collapsed="false">
      <c r="A499" s="7"/>
      <c r="B499" s="40"/>
      <c r="C499" s="7"/>
      <c r="D499" s="8" t="str">
        <f aca="false">IF($A499="","",IFERROR(INDEX(Invoices!$D$6:$D$505,MATCH($C499,Invoices!$A$6:$A$505,0)),"Invoice not found"))</f>
        <v/>
      </c>
      <c r="E499" s="7"/>
      <c r="F499" s="7"/>
      <c r="G499" s="42"/>
      <c r="H499" s="38" t="str">
        <f aca="false">IF($A499="","",SUMIFS($G$6:$G499,$C$6:$C499,$C499))</f>
        <v/>
      </c>
      <c r="I499" s="38" t="str">
        <f aca="false">IF($A499="","",IFERROR(ROUND(INDEX(Invoices!$J$6:$J$505,MATCH($C499,Invoices!$A$6:$A$505,0))-H499,2),""))</f>
        <v/>
      </c>
      <c r="J499" s="8" t="str">
        <f aca="false">IF($A499="","",IF(ISNA(MATCH($C499,Invoices!$A$6:$A$505,0)),"Check invoice no.",IF(I499&lt;0,"Overpaid","")))</f>
        <v/>
      </c>
    </row>
    <row r="500" customFormat="false" ht="15" hidden="false" customHeight="false" outlineLevel="0" collapsed="false">
      <c r="A500" s="7"/>
      <c r="B500" s="40"/>
      <c r="C500" s="7"/>
      <c r="D500" s="8" t="str">
        <f aca="false">IF($A500="","",IFERROR(INDEX(Invoices!$D$6:$D$505,MATCH($C500,Invoices!$A$6:$A$505,0)),"Invoice not found"))</f>
        <v/>
      </c>
      <c r="E500" s="7"/>
      <c r="F500" s="7"/>
      <c r="G500" s="42"/>
      <c r="H500" s="38" t="str">
        <f aca="false">IF($A500="","",SUMIFS($G$6:$G500,$C$6:$C500,$C500))</f>
        <v/>
      </c>
      <c r="I500" s="38" t="str">
        <f aca="false">IF($A500="","",IFERROR(ROUND(INDEX(Invoices!$J$6:$J$505,MATCH($C500,Invoices!$A$6:$A$505,0))-H500,2),""))</f>
        <v/>
      </c>
      <c r="J500" s="8" t="str">
        <f aca="false">IF($A500="","",IF(ISNA(MATCH($C500,Invoices!$A$6:$A$505,0)),"Check invoice no.",IF(I500&lt;0,"Overpaid","")))</f>
        <v/>
      </c>
    </row>
    <row r="501" customFormat="false" ht="15" hidden="false" customHeight="false" outlineLevel="0" collapsed="false">
      <c r="A501" s="7"/>
      <c r="B501" s="40"/>
      <c r="C501" s="7"/>
      <c r="D501" s="8" t="str">
        <f aca="false">IF($A501="","",IFERROR(INDEX(Invoices!$D$6:$D$505,MATCH($C501,Invoices!$A$6:$A$505,0)),"Invoice not found"))</f>
        <v/>
      </c>
      <c r="E501" s="7"/>
      <c r="F501" s="7"/>
      <c r="G501" s="42"/>
      <c r="H501" s="38" t="str">
        <f aca="false">IF($A501="","",SUMIFS($G$6:$G501,$C$6:$C501,$C501))</f>
        <v/>
      </c>
      <c r="I501" s="38" t="str">
        <f aca="false">IF($A501="","",IFERROR(ROUND(INDEX(Invoices!$J$6:$J$505,MATCH($C501,Invoices!$A$6:$A$505,0))-H501,2),""))</f>
        <v/>
      </c>
      <c r="J501" s="8" t="str">
        <f aca="false">IF($A501="","",IF(ISNA(MATCH($C501,Invoices!$A$6:$A$505,0)),"Check invoice no.",IF(I501&lt;0,"Overpaid","")))</f>
        <v/>
      </c>
    </row>
    <row r="502" customFormat="false" ht="15" hidden="false" customHeight="false" outlineLevel="0" collapsed="false">
      <c r="A502" s="7"/>
      <c r="B502" s="40"/>
      <c r="C502" s="7"/>
      <c r="D502" s="8" t="str">
        <f aca="false">IF($A502="","",IFERROR(INDEX(Invoices!$D$6:$D$505,MATCH($C502,Invoices!$A$6:$A$505,0)),"Invoice not found"))</f>
        <v/>
      </c>
      <c r="E502" s="7"/>
      <c r="F502" s="7"/>
      <c r="G502" s="42"/>
      <c r="H502" s="38" t="str">
        <f aca="false">IF($A502="","",SUMIFS($G$6:$G502,$C$6:$C502,$C502))</f>
        <v/>
      </c>
      <c r="I502" s="38" t="str">
        <f aca="false">IF($A502="","",IFERROR(ROUND(INDEX(Invoices!$J$6:$J$505,MATCH($C502,Invoices!$A$6:$A$505,0))-H502,2),""))</f>
        <v/>
      </c>
      <c r="J502" s="8" t="str">
        <f aca="false">IF($A502="","",IF(ISNA(MATCH($C502,Invoices!$A$6:$A$505,0)),"Check invoice no.",IF(I502&lt;0,"Overpaid","")))</f>
        <v/>
      </c>
    </row>
    <row r="503" customFormat="false" ht="15" hidden="false" customHeight="false" outlineLevel="0" collapsed="false">
      <c r="A503" s="7"/>
      <c r="B503" s="40"/>
      <c r="C503" s="7"/>
      <c r="D503" s="8" t="str">
        <f aca="false">IF($A503="","",IFERROR(INDEX(Invoices!$D$6:$D$505,MATCH($C503,Invoices!$A$6:$A$505,0)),"Invoice not found"))</f>
        <v/>
      </c>
      <c r="E503" s="7"/>
      <c r="F503" s="7"/>
      <c r="G503" s="42"/>
      <c r="H503" s="38" t="str">
        <f aca="false">IF($A503="","",SUMIFS($G$6:$G503,$C$6:$C503,$C503))</f>
        <v/>
      </c>
      <c r="I503" s="38" t="str">
        <f aca="false">IF($A503="","",IFERROR(ROUND(INDEX(Invoices!$J$6:$J$505,MATCH($C503,Invoices!$A$6:$A$505,0))-H503,2),""))</f>
        <v/>
      </c>
      <c r="J503" s="8" t="str">
        <f aca="false">IF($A503="","",IF(ISNA(MATCH($C503,Invoices!$A$6:$A$505,0)),"Check invoice no.",IF(I503&lt;0,"Overpaid","")))</f>
        <v/>
      </c>
    </row>
    <row r="504" customFormat="false" ht="15" hidden="false" customHeight="false" outlineLevel="0" collapsed="false">
      <c r="A504" s="7"/>
      <c r="B504" s="40"/>
      <c r="C504" s="7"/>
      <c r="D504" s="8" t="str">
        <f aca="false">IF($A504="","",IFERROR(INDEX(Invoices!$D$6:$D$505,MATCH($C504,Invoices!$A$6:$A$505,0)),"Invoice not found"))</f>
        <v/>
      </c>
      <c r="E504" s="7"/>
      <c r="F504" s="7"/>
      <c r="G504" s="42"/>
      <c r="H504" s="38" t="str">
        <f aca="false">IF($A504="","",SUMIFS($G$6:$G504,$C$6:$C504,$C504))</f>
        <v/>
      </c>
      <c r="I504" s="38" t="str">
        <f aca="false">IF($A504="","",IFERROR(ROUND(INDEX(Invoices!$J$6:$J$505,MATCH($C504,Invoices!$A$6:$A$505,0))-H504,2),""))</f>
        <v/>
      </c>
      <c r="J504" s="8" t="str">
        <f aca="false">IF($A504="","",IF(ISNA(MATCH($C504,Invoices!$A$6:$A$505,0)),"Check invoice no.",IF(I504&lt;0,"Overpaid","")))</f>
        <v/>
      </c>
    </row>
    <row r="505" customFormat="false" ht="15" hidden="false" customHeight="false" outlineLevel="0" collapsed="false">
      <c r="A505" s="7"/>
      <c r="B505" s="40"/>
      <c r="C505" s="7"/>
      <c r="D505" s="8" t="str">
        <f aca="false">IF($A505="","",IFERROR(INDEX(Invoices!$D$6:$D$505,MATCH($C505,Invoices!$A$6:$A$505,0)),"Invoice not found"))</f>
        <v/>
      </c>
      <c r="E505" s="7"/>
      <c r="F505" s="7"/>
      <c r="G505" s="42"/>
      <c r="H505" s="38" t="str">
        <f aca="false">IF($A505="","",SUMIFS($G$6:$G505,$C$6:$C505,$C505))</f>
        <v/>
      </c>
      <c r="I505" s="38" t="str">
        <f aca="false">IF($A505="","",IFERROR(ROUND(INDEX(Invoices!$J$6:$J$505,MATCH($C505,Invoices!$A$6:$A$505,0))-H505,2),""))</f>
        <v/>
      </c>
      <c r="J505" s="8" t="str">
        <f aca="false">IF($A505="","",IF(ISNA(MATCH($C505,Invoices!$A$6:$A$505,0)),"Check invoice no.",IF(I505&lt;0,"Overpaid","")))</f>
        <v/>
      </c>
    </row>
    <row r="506" customFormat="false" ht="15" hidden="false" customHeight="false" outlineLevel="0" collapsed="false">
      <c r="A506" s="7"/>
      <c r="B506" s="40"/>
      <c r="C506" s="7"/>
      <c r="D506" s="8" t="str">
        <f aca="false">IF($A506="","",IFERROR(INDEX(Invoices!$D$6:$D$505,MATCH($C506,Invoices!$A$6:$A$505,0)),"Invoice not found"))</f>
        <v/>
      </c>
      <c r="E506" s="7"/>
      <c r="F506" s="7"/>
      <c r="G506" s="42"/>
      <c r="H506" s="38" t="str">
        <f aca="false">IF($A506="","",SUMIFS($G$6:$G506,$C$6:$C506,$C506))</f>
        <v/>
      </c>
      <c r="I506" s="38" t="str">
        <f aca="false">IF($A506="","",IFERROR(ROUND(INDEX(Invoices!$J$6:$J$505,MATCH($C506,Invoices!$A$6:$A$505,0))-H506,2),""))</f>
        <v/>
      </c>
      <c r="J506" s="8" t="str">
        <f aca="false">IF($A506="","",IF(ISNA(MATCH($C506,Invoices!$A$6:$A$505,0)),"Check invoice no.",IF(I506&lt;0,"Overpaid","")))</f>
        <v/>
      </c>
    </row>
    <row r="507" customFormat="false" ht="15" hidden="false" customHeight="false" outlineLevel="0" collapsed="false">
      <c r="A507" s="7"/>
      <c r="B507" s="40"/>
      <c r="C507" s="7"/>
      <c r="D507" s="8" t="str">
        <f aca="false">IF($A507="","",IFERROR(INDEX(Invoices!$D$6:$D$505,MATCH($C507,Invoices!$A$6:$A$505,0)),"Invoice not found"))</f>
        <v/>
      </c>
      <c r="E507" s="7"/>
      <c r="F507" s="7"/>
      <c r="G507" s="42"/>
      <c r="H507" s="38" t="str">
        <f aca="false">IF($A507="","",SUMIFS($G$6:$G507,$C$6:$C507,$C507))</f>
        <v/>
      </c>
      <c r="I507" s="38" t="str">
        <f aca="false">IF($A507="","",IFERROR(ROUND(INDEX(Invoices!$J$6:$J$505,MATCH($C507,Invoices!$A$6:$A$505,0))-H507,2),""))</f>
        <v/>
      </c>
      <c r="J507" s="8" t="str">
        <f aca="false">IF($A507="","",IF(ISNA(MATCH($C507,Invoices!$A$6:$A$505,0)),"Check invoice no.",IF(I507&lt;0,"Overpaid","")))</f>
        <v/>
      </c>
    </row>
    <row r="508" customFormat="false" ht="15" hidden="false" customHeight="false" outlineLevel="0" collapsed="false">
      <c r="A508" s="7"/>
      <c r="B508" s="40"/>
      <c r="C508" s="7"/>
      <c r="D508" s="8" t="str">
        <f aca="false">IF($A508="","",IFERROR(INDEX(Invoices!$D$6:$D$505,MATCH($C508,Invoices!$A$6:$A$505,0)),"Invoice not found"))</f>
        <v/>
      </c>
      <c r="E508" s="7"/>
      <c r="F508" s="7"/>
      <c r="G508" s="42"/>
      <c r="H508" s="38" t="str">
        <f aca="false">IF($A508="","",SUMIFS($G$6:$G508,$C$6:$C508,$C508))</f>
        <v/>
      </c>
      <c r="I508" s="38" t="str">
        <f aca="false">IF($A508="","",IFERROR(ROUND(INDEX(Invoices!$J$6:$J$505,MATCH($C508,Invoices!$A$6:$A$505,0))-H508,2),""))</f>
        <v/>
      </c>
      <c r="J508" s="8" t="str">
        <f aca="false">IF($A508="","",IF(ISNA(MATCH($C508,Invoices!$A$6:$A$505,0)),"Check invoice no.",IF(I508&lt;0,"Overpaid","")))</f>
        <v/>
      </c>
    </row>
    <row r="509" customFormat="false" ht="15" hidden="false" customHeight="false" outlineLevel="0" collapsed="false">
      <c r="A509" s="7"/>
      <c r="B509" s="40"/>
      <c r="C509" s="7"/>
      <c r="D509" s="8" t="str">
        <f aca="false">IF($A509="","",IFERROR(INDEX(Invoices!$D$6:$D$505,MATCH($C509,Invoices!$A$6:$A$505,0)),"Invoice not found"))</f>
        <v/>
      </c>
      <c r="E509" s="7"/>
      <c r="F509" s="7"/>
      <c r="G509" s="42"/>
      <c r="H509" s="38" t="str">
        <f aca="false">IF($A509="","",SUMIFS($G$6:$G509,$C$6:$C509,$C509))</f>
        <v/>
      </c>
      <c r="I509" s="38" t="str">
        <f aca="false">IF($A509="","",IFERROR(ROUND(INDEX(Invoices!$J$6:$J$505,MATCH($C509,Invoices!$A$6:$A$505,0))-H509,2),""))</f>
        <v/>
      </c>
      <c r="J509" s="8" t="str">
        <f aca="false">IF($A509="","",IF(ISNA(MATCH($C509,Invoices!$A$6:$A$505,0)),"Check invoice no.",IF(I509&lt;0,"Overpaid","")))</f>
        <v/>
      </c>
    </row>
    <row r="510" customFormat="false" ht="15" hidden="false" customHeight="false" outlineLevel="0" collapsed="false">
      <c r="A510" s="7"/>
      <c r="B510" s="40"/>
      <c r="C510" s="7"/>
      <c r="D510" s="8" t="str">
        <f aca="false">IF($A510="","",IFERROR(INDEX(Invoices!$D$6:$D$505,MATCH($C510,Invoices!$A$6:$A$505,0)),"Invoice not found"))</f>
        <v/>
      </c>
      <c r="E510" s="7"/>
      <c r="F510" s="7"/>
      <c r="G510" s="42"/>
      <c r="H510" s="38" t="str">
        <f aca="false">IF($A510="","",SUMIFS($G$6:$G510,$C$6:$C510,$C510))</f>
        <v/>
      </c>
      <c r="I510" s="38" t="str">
        <f aca="false">IF($A510="","",IFERROR(ROUND(INDEX(Invoices!$J$6:$J$505,MATCH($C510,Invoices!$A$6:$A$505,0))-H510,2),""))</f>
        <v/>
      </c>
      <c r="J510" s="8" t="str">
        <f aca="false">IF($A510="","",IF(ISNA(MATCH($C510,Invoices!$A$6:$A$505,0)),"Check invoice no.",IF(I510&lt;0,"Overpaid","")))</f>
        <v/>
      </c>
    </row>
    <row r="511" customFormat="false" ht="15" hidden="false" customHeight="false" outlineLevel="0" collapsed="false">
      <c r="A511" s="7"/>
      <c r="B511" s="40"/>
      <c r="C511" s="7"/>
      <c r="D511" s="8" t="str">
        <f aca="false">IF($A511="","",IFERROR(INDEX(Invoices!$D$6:$D$505,MATCH($C511,Invoices!$A$6:$A$505,0)),"Invoice not found"))</f>
        <v/>
      </c>
      <c r="E511" s="7"/>
      <c r="F511" s="7"/>
      <c r="G511" s="42"/>
      <c r="H511" s="38" t="str">
        <f aca="false">IF($A511="","",SUMIFS($G$6:$G511,$C$6:$C511,$C511))</f>
        <v/>
      </c>
      <c r="I511" s="38" t="str">
        <f aca="false">IF($A511="","",IFERROR(ROUND(INDEX(Invoices!$J$6:$J$505,MATCH($C511,Invoices!$A$6:$A$505,0))-H511,2),""))</f>
        <v/>
      </c>
      <c r="J511" s="8" t="str">
        <f aca="false">IF($A511="","",IF(ISNA(MATCH($C511,Invoices!$A$6:$A$505,0)),"Check invoice no.",IF(I511&lt;0,"Overpaid","")))</f>
        <v/>
      </c>
    </row>
    <row r="512" customFormat="false" ht="15" hidden="false" customHeight="false" outlineLevel="0" collapsed="false">
      <c r="A512" s="7"/>
      <c r="B512" s="40"/>
      <c r="C512" s="7"/>
      <c r="D512" s="8" t="str">
        <f aca="false">IF($A512="","",IFERROR(INDEX(Invoices!$D$6:$D$505,MATCH($C512,Invoices!$A$6:$A$505,0)),"Invoice not found"))</f>
        <v/>
      </c>
      <c r="E512" s="7"/>
      <c r="F512" s="7"/>
      <c r="G512" s="42"/>
      <c r="H512" s="38" t="str">
        <f aca="false">IF($A512="","",SUMIFS($G$6:$G512,$C$6:$C512,$C512))</f>
        <v/>
      </c>
      <c r="I512" s="38" t="str">
        <f aca="false">IF($A512="","",IFERROR(ROUND(INDEX(Invoices!$J$6:$J$505,MATCH($C512,Invoices!$A$6:$A$505,0))-H512,2),""))</f>
        <v/>
      </c>
      <c r="J512" s="8" t="str">
        <f aca="false">IF($A512="","",IF(ISNA(MATCH($C512,Invoices!$A$6:$A$505,0)),"Check invoice no.",IF(I512&lt;0,"Overpaid","")))</f>
        <v/>
      </c>
    </row>
    <row r="513" customFormat="false" ht="15" hidden="false" customHeight="false" outlineLevel="0" collapsed="false">
      <c r="A513" s="7"/>
      <c r="B513" s="40"/>
      <c r="C513" s="7"/>
      <c r="D513" s="8" t="str">
        <f aca="false">IF($A513="","",IFERROR(INDEX(Invoices!$D$6:$D$505,MATCH($C513,Invoices!$A$6:$A$505,0)),"Invoice not found"))</f>
        <v/>
      </c>
      <c r="E513" s="7"/>
      <c r="F513" s="7"/>
      <c r="G513" s="42"/>
      <c r="H513" s="38" t="str">
        <f aca="false">IF($A513="","",SUMIFS($G$6:$G513,$C$6:$C513,$C513))</f>
        <v/>
      </c>
      <c r="I513" s="38" t="str">
        <f aca="false">IF($A513="","",IFERROR(ROUND(INDEX(Invoices!$J$6:$J$505,MATCH($C513,Invoices!$A$6:$A$505,0))-H513,2),""))</f>
        <v/>
      </c>
      <c r="J513" s="8" t="str">
        <f aca="false">IF($A513="","",IF(ISNA(MATCH($C513,Invoices!$A$6:$A$505,0)),"Check invoice no.",IF(I513&lt;0,"Overpaid","")))</f>
        <v/>
      </c>
    </row>
    <row r="514" customFormat="false" ht="15" hidden="false" customHeight="false" outlineLevel="0" collapsed="false">
      <c r="A514" s="7"/>
      <c r="B514" s="40"/>
      <c r="C514" s="7"/>
      <c r="D514" s="8" t="str">
        <f aca="false">IF($A514="","",IFERROR(INDEX(Invoices!$D$6:$D$505,MATCH($C514,Invoices!$A$6:$A$505,0)),"Invoice not found"))</f>
        <v/>
      </c>
      <c r="E514" s="7"/>
      <c r="F514" s="7"/>
      <c r="G514" s="42"/>
      <c r="H514" s="38" t="str">
        <f aca="false">IF($A514="","",SUMIFS($G$6:$G514,$C$6:$C514,$C514))</f>
        <v/>
      </c>
      <c r="I514" s="38" t="str">
        <f aca="false">IF($A514="","",IFERROR(ROUND(INDEX(Invoices!$J$6:$J$505,MATCH($C514,Invoices!$A$6:$A$505,0))-H514,2),""))</f>
        <v/>
      </c>
      <c r="J514" s="8" t="str">
        <f aca="false">IF($A514="","",IF(ISNA(MATCH($C514,Invoices!$A$6:$A$505,0)),"Check invoice no.",IF(I514&lt;0,"Overpaid","")))</f>
        <v/>
      </c>
    </row>
    <row r="515" customFormat="false" ht="15" hidden="false" customHeight="false" outlineLevel="0" collapsed="false">
      <c r="A515" s="7"/>
      <c r="B515" s="40"/>
      <c r="C515" s="7"/>
      <c r="D515" s="8" t="str">
        <f aca="false">IF($A515="","",IFERROR(INDEX(Invoices!$D$6:$D$505,MATCH($C515,Invoices!$A$6:$A$505,0)),"Invoice not found"))</f>
        <v/>
      </c>
      <c r="E515" s="7"/>
      <c r="F515" s="7"/>
      <c r="G515" s="42"/>
      <c r="H515" s="38" t="str">
        <f aca="false">IF($A515="","",SUMIFS($G$6:$G515,$C$6:$C515,$C515))</f>
        <v/>
      </c>
      <c r="I515" s="38" t="str">
        <f aca="false">IF($A515="","",IFERROR(ROUND(INDEX(Invoices!$J$6:$J$505,MATCH($C515,Invoices!$A$6:$A$505,0))-H515,2),""))</f>
        <v/>
      </c>
      <c r="J515" s="8" t="str">
        <f aca="false">IF($A515="","",IF(ISNA(MATCH($C515,Invoices!$A$6:$A$505,0)),"Check invoice no.",IF(I515&lt;0,"Overpaid","")))</f>
        <v/>
      </c>
    </row>
    <row r="516" customFormat="false" ht="15" hidden="false" customHeight="false" outlineLevel="0" collapsed="false">
      <c r="A516" s="7"/>
      <c r="B516" s="40"/>
      <c r="C516" s="7"/>
      <c r="D516" s="8" t="str">
        <f aca="false">IF($A516="","",IFERROR(INDEX(Invoices!$D$6:$D$505,MATCH($C516,Invoices!$A$6:$A$505,0)),"Invoice not found"))</f>
        <v/>
      </c>
      <c r="E516" s="7"/>
      <c r="F516" s="7"/>
      <c r="G516" s="42"/>
      <c r="H516" s="38" t="str">
        <f aca="false">IF($A516="","",SUMIFS($G$6:$G516,$C$6:$C516,$C516))</f>
        <v/>
      </c>
      <c r="I516" s="38" t="str">
        <f aca="false">IF($A516="","",IFERROR(ROUND(INDEX(Invoices!$J$6:$J$505,MATCH($C516,Invoices!$A$6:$A$505,0))-H516,2),""))</f>
        <v/>
      </c>
      <c r="J516" s="8" t="str">
        <f aca="false">IF($A516="","",IF(ISNA(MATCH($C516,Invoices!$A$6:$A$505,0)),"Check invoice no.",IF(I516&lt;0,"Overpaid","")))</f>
        <v/>
      </c>
    </row>
    <row r="517" customFormat="false" ht="15" hidden="false" customHeight="false" outlineLevel="0" collapsed="false">
      <c r="A517" s="7"/>
      <c r="B517" s="40"/>
      <c r="C517" s="7"/>
      <c r="D517" s="8" t="str">
        <f aca="false">IF($A517="","",IFERROR(INDEX(Invoices!$D$6:$D$505,MATCH($C517,Invoices!$A$6:$A$505,0)),"Invoice not found"))</f>
        <v/>
      </c>
      <c r="E517" s="7"/>
      <c r="F517" s="7"/>
      <c r="G517" s="42"/>
      <c r="H517" s="38" t="str">
        <f aca="false">IF($A517="","",SUMIFS($G$6:$G517,$C$6:$C517,$C517))</f>
        <v/>
      </c>
      <c r="I517" s="38" t="str">
        <f aca="false">IF($A517="","",IFERROR(ROUND(INDEX(Invoices!$J$6:$J$505,MATCH($C517,Invoices!$A$6:$A$505,0))-H517,2),""))</f>
        <v/>
      </c>
      <c r="J517" s="8" t="str">
        <f aca="false">IF($A517="","",IF(ISNA(MATCH($C517,Invoices!$A$6:$A$505,0)),"Check invoice no.",IF(I517&lt;0,"Overpaid","")))</f>
        <v/>
      </c>
    </row>
    <row r="518" customFormat="false" ht="15" hidden="false" customHeight="false" outlineLevel="0" collapsed="false">
      <c r="A518" s="7"/>
      <c r="B518" s="40"/>
      <c r="C518" s="7"/>
      <c r="D518" s="8" t="str">
        <f aca="false">IF($A518="","",IFERROR(INDEX(Invoices!$D$6:$D$505,MATCH($C518,Invoices!$A$6:$A$505,0)),"Invoice not found"))</f>
        <v/>
      </c>
      <c r="E518" s="7"/>
      <c r="F518" s="7"/>
      <c r="G518" s="42"/>
      <c r="H518" s="38" t="str">
        <f aca="false">IF($A518="","",SUMIFS($G$6:$G518,$C$6:$C518,$C518))</f>
        <v/>
      </c>
      <c r="I518" s="38" t="str">
        <f aca="false">IF($A518="","",IFERROR(ROUND(INDEX(Invoices!$J$6:$J$505,MATCH($C518,Invoices!$A$6:$A$505,0))-H518,2),""))</f>
        <v/>
      </c>
      <c r="J518" s="8" t="str">
        <f aca="false">IF($A518="","",IF(ISNA(MATCH($C518,Invoices!$A$6:$A$505,0)),"Check invoice no.",IF(I518&lt;0,"Overpaid","")))</f>
        <v/>
      </c>
    </row>
    <row r="519" customFormat="false" ht="15" hidden="false" customHeight="false" outlineLevel="0" collapsed="false">
      <c r="A519" s="7"/>
      <c r="B519" s="40"/>
      <c r="C519" s="7"/>
      <c r="D519" s="8" t="str">
        <f aca="false">IF($A519="","",IFERROR(INDEX(Invoices!$D$6:$D$505,MATCH($C519,Invoices!$A$6:$A$505,0)),"Invoice not found"))</f>
        <v/>
      </c>
      <c r="E519" s="7"/>
      <c r="F519" s="7"/>
      <c r="G519" s="42"/>
      <c r="H519" s="38" t="str">
        <f aca="false">IF($A519="","",SUMIFS($G$6:$G519,$C$6:$C519,$C519))</f>
        <v/>
      </c>
      <c r="I519" s="38" t="str">
        <f aca="false">IF($A519="","",IFERROR(ROUND(INDEX(Invoices!$J$6:$J$505,MATCH($C519,Invoices!$A$6:$A$505,0))-H519,2),""))</f>
        <v/>
      </c>
      <c r="J519" s="8" t="str">
        <f aca="false">IF($A519="","",IF(ISNA(MATCH($C519,Invoices!$A$6:$A$505,0)),"Check invoice no.",IF(I519&lt;0,"Overpaid","")))</f>
        <v/>
      </c>
    </row>
    <row r="520" customFormat="false" ht="15" hidden="false" customHeight="false" outlineLevel="0" collapsed="false">
      <c r="A520" s="7"/>
      <c r="B520" s="40"/>
      <c r="C520" s="7"/>
      <c r="D520" s="8" t="str">
        <f aca="false">IF($A520="","",IFERROR(INDEX(Invoices!$D$6:$D$505,MATCH($C520,Invoices!$A$6:$A$505,0)),"Invoice not found"))</f>
        <v/>
      </c>
      <c r="E520" s="7"/>
      <c r="F520" s="7"/>
      <c r="G520" s="42"/>
      <c r="H520" s="38" t="str">
        <f aca="false">IF($A520="","",SUMIFS($G$6:$G520,$C$6:$C520,$C520))</f>
        <v/>
      </c>
      <c r="I520" s="38" t="str">
        <f aca="false">IF($A520="","",IFERROR(ROUND(INDEX(Invoices!$J$6:$J$505,MATCH($C520,Invoices!$A$6:$A$505,0))-H520,2),""))</f>
        <v/>
      </c>
      <c r="J520" s="8" t="str">
        <f aca="false">IF($A520="","",IF(ISNA(MATCH($C520,Invoices!$A$6:$A$505,0)),"Check invoice no.",IF(I520&lt;0,"Overpaid","")))</f>
        <v/>
      </c>
    </row>
    <row r="521" customFormat="false" ht="15" hidden="false" customHeight="false" outlineLevel="0" collapsed="false">
      <c r="A521" s="7"/>
      <c r="B521" s="40"/>
      <c r="C521" s="7"/>
      <c r="D521" s="8" t="str">
        <f aca="false">IF($A521="","",IFERROR(INDEX(Invoices!$D$6:$D$505,MATCH($C521,Invoices!$A$6:$A$505,0)),"Invoice not found"))</f>
        <v/>
      </c>
      <c r="E521" s="7"/>
      <c r="F521" s="7"/>
      <c r="G521" s="42"/>
      <c r="H521" s="38" t="str">
        <f aca="false">IF($A521="","",SUMIFS($G$6:$G521,$C$6:$C521,$C521))</f>
        <v/>
      </c>
      <c r="I521" s="38" t="str">
        <f aca="false">IF($A521="","",IFERROR(ROUND(INDEX(Invoices!$J$6:$J$505,MATCH($C521,Invoices!$A$6:$A$505,0))-H521,2),""))</f>
        <v/>
      </c>
      <c r="J521" s="8" t="str">
        <f aca="false">IF($A521="","",IF(ISNA(MATCH($C521,Invoices!$A$6:$A$505,0)),"Check invoice no.",IF(I521&lt;0,"Overpaid","")))</f>
        <v/>
      </c>
    </row>
    <row r="522" customFormat="false" ht="15" hidden="false" customHeight="false" outlineLevel="0" collapsed="false">
      <c r="A522" s="7"/>
      <c r="B522" s="40"/>
      <c r="C522" s="7"/>
      <c r="D522" s="8" t="str">
        <f aca="false">IF($A522="","",IFERROR(INDEX(Invoices!$D$6:$D$505,MATCH($C522,Invoices!$A$6:$A$505,0)),"Invoice not found"))</f>
        <v/>
      </c>
      <c r="E522" s="7"/>
      <c r="F522" s="7"/>
      <c r="G522" s="42"/>
      <c r="H522" s="38" t="str">
        <f aca="false">IF($A522="","",SUMIFS($G$6:$G522,$C$6:$C522,$C522))</f>
        <v/>
      </c>
      <c r="I522" s="38" t="str">
        <f aca="false">IF($A522="","",IFERROR(ROUND(INDEX(Invoices!$J$6:$J$505,MATCH($C522,Invoices!$A$6:$A$505,0))-H522,2),""))</f>
        <v/>
      </c>
      <c r="J522" s="8" t="str">
        <f aca="false">IF($A522="","",IF(ISNA(MATCH($C522,Invoices!$A$6:$A$505,0)),"Check invoice no.",IF(I522&lt;0,"Overpaid","")))</f>
        <v/>
      </c>
    </row>
    <row r="523" customFormat="false" ht="15" hidden="false" customHeight="false" outlineLevel="0" collapsed="false">
      <c r="A523" s="7"/>
      <c r="B523" s="40"/>
      <c r="C523" s="7"/>
      <c r="D523" s="8" t="str">
        <f aca="false">IF($A523="","",IFERROR(INDEX(Invoices!$D$6:$D$505,MATCH($C523,Invoices!$A$6:$A$505,0)),"Invoice not found"))</f>
        <v/>
      </c>
      <c r="E523" s="7"/>
      <c r="F523" s="7"/>
      <c r="G523" s="42"/>
      <c r="H523" s="38" t="str">
        <f aca="false">IF($A523="","",SUMIFS($G$6:$G523,$C$6:$C523,$C523))</f>
        <v/>
      </c>
      <c r="I523" s="38" t="str">
        <f aca="false">IF($A523="","",IFERROR(ROUND(INDEX(Invoices!$J$6:$J$505,MATCH($C523,Invoices!$A$6:$A$505,0))-H523,2),""))</f>
        <v/>
      </c>
      <c r="J523" s="8" t="str">
        <f aca="false">IF($A523="","",IF(ISNA(MATCH($C523,Invoices!$A$6:$A$505,0)),"Check invoice no.",IF(I523&lt;0,"Overpaid","")))</f>
        <v/>
      </c>
    </row>
    <row r="524" customFormat="false" ht="15" hidden="false" customHeight="false" outlineLevel="0" collapsed="false">
      <c r="A524" s="7"/>
      <c r="B524" s="40"/>
      <c r="C524" s="7"/>
      <c r="D524" s="8" t="str">
        <f aca="false">IF($A524="","",IFERROR(INDEX(Invoices!$D$6:$D$505,MATCH($C524,Invoices!$A$6:$A$505,0)),"Invoice not found"))</f>
        <v/>
      </c>
      <c r="E524" s="7"/>
      <c r="F524" s="7"/>
      <c r="G524" s="42"/>
      <c r="H524" s="38" t="str">
        <f aca="false">IF($A524="","",SUMIFS($G$6:$G524,$C$6:$C524,$C524))</f>
        <v/>
      </c>
      <c r="I524" s="38" t="str">
        <f aca="false">IF($A524="","",IFERROR(ROUND(INDEX(Invoices!$J$6:$J$505,MATCH($C524,Invoices!$A$6:$A$505,0))-H524,2),""))</f>
        <v/>
      </c>
      <c r="J524" s="8" t="str">
        <f aca="false">IF($A524="","",IF(ISNA(MATCH($C524,Invoices!$A$6:$A$505,0)),"Check invoice no.",IF(I524&lt;0,"Overpaid","")))</f>
        <v/>
      </c>
    </row>
    <row r="525" customFormat="false" ht="15" hidden="false" customHeight="false" outlineLevel="0" collapsed="false">
      <c r="A525" s="7"/>
      <c r="B525" s="40"/>
      <c r="C525" s="7"/>
      <c r="D525" s="8" t="str">
        <f aca="false">IF($A525="","",IFERROR(INDEX(Invoices!$D$6:$D$505,MATCH($C525,Invoices!$A$6:$A$505,0)),"Invoice not found"))</f>
        <v/>
      </c>
      <c r="E525" s="7"/>
      <c r="F525" s="7"/>
      <c r="G525" s="42"/>
      <c r="H525" s="38" t="str">
        <f aca="false">IF($A525="","",SUMIFS($G$6:$G525,$C$6:$C525,$C525))</f>
        <v/>
      </c>
      <c r="I525" s="38" t="str">
        <f aca="false">IF($A525="","",IFERROR(ROUND(INDEX(Invoices!$J$6:$J$505,MATCH($C525,Invoices!$A$6:$A$505,0))-H525,2),""))</f>
        <v/>
      </c>
      <c r="J525" s="8" t="str">
        <f aca="false">IF($A525="","",IF(ISNA(MATCH($C525,Invoices!$A$6:$A$505,0)),"Check invoice no.",IF(I525&lt;0,"Overpaid","")))</f>
        <v/>
      </c>
    </row>
    <row r="526" customFormat="false" ht="15" hidden="false" customHeight="false" outlineLevel="0" collapsed="false">
      <c r="A526" s="7"/>
      <c r="B526" s="40"/>
      <c r="C526" s="7"/>
      <c r="D526" s="8" t="str">
        <f aca="false">IF($A526="","",IFERROR(INDEX(Invoices!$D$6:$D$505,MATCH($C526,Invoices!$A$6:$A$505,0)),"Invoice not found"))</f>
        <v/>
      </c>
      <c r="E526" s="7"/>
      <c r="F526" s="7"/>
      <c r="G526" s="42"/>
      <c r="H526" s="38" t="str">
        <f aca="false">IF($A526="","",SUMIFS($G$6:$G526,$C$6:$C526,$C526))</f>
        <v/>
      </c>
      <c r="I526" s="38" t="str">
        <f aca="false">IF($A526="","",IFERROR(ROUND(INDEX(Invoices!$J$6:$J$505,MATCH($C526,Invoices!$A$6:$A$505,0))-H526,2),""))</f>
        <v/>
      </c>
      <c r="J526" s="8" t="str">
        <f aca="false">IF($A526="","",IF(ISNA(MATCH($C526,Invoices!$A$6:$A$505,0)),"Check invoice no.",IF(I526&lt;0,"Overpaid","")))</f>
        <v/>
      </c>
    </row>
    <row r="527" customFormat="false" ht="15" hidden="false" customHeight="false" outlineLevel="0" collapsed="false">
      <c r="A527" s="7"/>
      <c r="B527" s="40"/>
      <c r="C527" s="7"/>
      <c r="D527" s="8" t="str">
        <f aca="false">IF($A527="","",IFERROR(INDEX(Invoices!$D$6:$D$505,MATCH($C527,Invoices!$A$6:$A$505,0)),"Invoice not found"))</f>
        <v/>
      </c>
      <c r="E527" s="7"/>
      <c r="F527" s="7"/>
      <c r="G527" s="42"/>
      <c r="H527" s="38" t="str">
        <f aca="false">IF($A527="","",SUMIFS($G$6:$G527,$C$6:$C527,$C527))</f>
        <v/>
      </c>
      <c r="I527" s="38" t="str">
        <f aca="false">IF($A527="","",IFERROR(ROUND(INDEX(Invoices!$J$6:$J$505,MATCH($C527,Invoices!$A$6:$A$505,0))-H527,2),""))</f>
        <v/>
      </c>
      <c r="J527" s="8" t="str">
        <f aca="false">IF($A527="","",IF(ISNA(MATCH($C527,Invoices!$A$6:$A$505,0)),"Check invoice no.",IF(I527&lt;0,"Overpaid","")))</f>
        <v/>
      </c>
    </row>
    <row r="528" customFormat="false" ht="15" hidden="false" customHeight="false" outlineLevel="0" collapsed="false">
      <c r="A528" s="7"/>
      <c r="B528" s="40"/>
      <c r="C528" s="7"/>
      <c r="D528" s="8" t="str">
        <f aca="false">IF($A528="","",IFERROR(INDEX(Invoices!$D$6:$D$505,MATCH($C528,Invoices!$A$6:$A$505,0)),"Invoice not found"))</f>
        <v/>
      </c>
      <c r="E528" s="7"/>
      <c r="F528" s="7"/>
      <c r="G528" s="42"/>
      <c r="H528" s="38" t="str">
        <f aca="false">IF($A528="","",SUMIFS($G$6:$G528,$C$6:$C528,$C528))</f>
        <v/>
      </c>
      <c r="I528" s="38" t="str">
        <f aca="false">IF($A528="","",IFERROR(ROUND(INDEX(Invoices!$J$6:$J$505,MATCH($C528,Invoices!$A$6:$A$505,0))-H528,2),""))</f>
        <v/>
      </c>
      <c r="J528" s="8" t="str">
        <f aca="false">IF($A528="","",IF(ISNA(MATCH($C528,Invoices!$A$6:$A$505,0)),"Check invoice no.",IF(I528&lt;0,"Overpaid","")))</f>
        <v/>
      </c>
    </row>
    <row r="529" customFormat="false" ht="15" hidden="false" customHeight="false" outlineLevel="0" collapsed="false">
      <c r="A529" s="7"/>
      <c r="B529" s="40"/>
      <c r="C529" s="7"/>
      <c r="D529" s="8" t="str">
        <f aca="false">IF($A529="","",IFERROR(INDEX(Invoices!$D$6:$D$505,MATCH($C529,Invoices!$A$6:$A$505,0)),"Invoice not found"))</f>
        <v/>
      </c>
      <c r="E529" s="7"/>
      <c r="F529" s="7"/>
      <c r="G529" s="42"/>
      <c r="H529" s="38" t="str">
        <f aca="false">IF($A529="","",SUMIFS($G$6:$G529,$C$6:$C529,$C529))</f>
        <v/>
      </c>
      <c r="I529" s="38" t="str">
        <f aca="false">IF($A529="","",IFERROR(ROUND(INDEX(Invoices!$J$6:$J$505,MATCH($C529,Invoices!$A$6:$A$505,0))-H529,2),""))</f>
        <v/>
      </c>
      <c r="J529" s="8" t="str">
        <f aca="false">IF($A529="","",IF(ISNA(MATCH($C529,Invoices!$A$6:$A$505,0)),"Check invoice no.",IF(I529&lt;0,"Overpaid","")))</f>
        <v/>
      </c>
    </row>
    <row r="530" customFormat="false" ht="15" hidden="false" customHeight="false" outlineLevel="0" collapsed="false">
      <c r="A530" s="7"/>
      <c r="B530" s="40"/>
      <c r="C530" s="7"/>
      <c r="D530" s="8" t="str">
        <f aca="false">IF($A530="","",IFERROR(INDEX(Invoices!$D$6:$D$505,MATCH($C530,Invoices!$A$6:$A$505,0)),"Invoice not found"))</f>
        <v/>
      </c>
      <c r="E530" s="7"/>
      <c r="F530" s="7"/>
      <c r="G530" s="42"/>
      <c r="H530" s="38" t="str">
        <f aca="false">IF($A530="","",SUMIFS($G$6:$G530,$C$6:$C530,$C530))</f>
        <v/>
      </c>
      <c r="I530" s="38" t="str">
        <f aca="false">IF($A530="","",IFERROR(ROUND(INDEX(Invoices!$J$6:$J$505,MATCH($C530,Invoices!$A$6:$A$505,0))-H530,2),""))</f>
        <v/>
      </c>
      <c r="J530" s="8" t="str">
        <f aca="false">IF($A530="","",IF(ISNA(MATCH($C530,Invoices!$A$6:$A$505,0)),"Check invoice no.",IF(I530&lt;0,"Overpaid","")))</f>
        <v/>
      </c>
    </row>
    <row r="531" customFormat="false" ht="15" hidden="false" customHeight="false" outlineLevel="0" collapsed="false">
      <c r="A531" s="7"/>
      <c r="B531" s="40"/>
      <c r="C531" s="7"/>
      <c r="D531" s="8" t="str">
        <f aca="false">IF($A531="","",IFERROR(INDEX(Invoices!$D$6:$D$505,MATCH($C531,Invoices!$A$6:$A$505,0)),"Invoice not found"))</f>
        <v/>
      </c>
      <c r="E531" s="7"/>
      <c r="F531" s="7"/>
      <c r="G531" s="42"/>
      <c r="H531" s="38" t="str">
        <f aca="false">IF($A531="","",SUMIFS($G$6:$G531,$C$6:$C531,$C531))</f>
        <v/>
      </c>
      <c r="I531" s="38" t="str">
        <f aca="false">IF($A531="","",IFERROR(ROUND(INDEX(Invoices!$J$6:$J$505,MATCH($C531,Invoices!$A$6:$A$505,0))-H531,2),""))</f>
        <v/>
      </c>
      <c r="J531" s="8" t="str">
        <f aca="false">IF($A531="","",IF(ISNA(MATCH($C531,Invoices!$A$6:$A$505,0)),"Check invoice no.",IF(I531&lt;0,"Overpaid","")))</f>
        <v/>
      </c>
    </row>
    <row r="532" customFormat="false" ht="15" hidden="false" customHeight="false" outlineLevel="0" collapsed="false">
      <c r="A532" s="7"/>
      <c r="B532" s="40"/>
      <c r="C532" s="7"/>
      <c r="D532" s="8" t="str">
        <f aca="false">IF($A532="","",IFERROR(INDEX(Invoices!$D$6:$D$505,MATCH($C532,Invoices!$A$6:$A$505,0)),"Invoice not found"))</f>
        <v/>
      </c>
      <c r="E532" s="7"/>
      <c r="F532" s="7"/>
      <c r="G532" s="42"/>
      <c r="H532" s="38" t="str">
        <f aca="false">IF($A532="","",SUMIFS($G$6:$G532,$C$6:$C532,$C532))</f>
        <v/>
      </c>
      <c r="I532" s="38" t="str">
        <f aca="false">IF($A532="","",IFERROR(ROUND(INDEX(Invoices!$J$6:$J$505,MATCH($C532,Invoices!$A$6:$A$505,0))-H532,2),""))</f>
        <v/>
      </c>
      <c r="J532" s="8" t="str">
        <f aca="false">IF($A532="","",IF(ISNA(MATCH($C532,Invoices!$A$6:$A$505,0)),"Check invoice no.",IF(I532&lt;0,"Overpaid","")))</f>
        <v/>
      </c>
    </row>
    <row r="533" customFormat="false" ht="15" hidden="false" customHeight="false" outlineLevel="0" collapsed="false">
      <c r="A533" s="7"/>
      <c r="B533" s="40"/>
      <c r="C533" s="7"/>
      <c r="D533" s="8" t="str">
        <f aca="false">IF($A533="","",IFERROR(INDEX(Invoices!$D$6:$D$505,MATCH($C533,Invoices!$A$6:$A$505,0)),"Invoice not found"))</f>
        <v/>
      </c>
      <c r="E533" s="7"/>
      <c r="F533" s="7"/>
      <c r="G533" s="42"/>
      <c r="H533" s="38" t="str">
        <f aca="false">IF($A533="","",SUMIFS($G$6:$G533,$C$6:$C533,$C533))</f>
        <v/>
      </c>
      <c r="I533" s="38" t="str">
        <f aca="false">IF($A533="","",IFERROR(ROUND(INDEX(Invoices!$J$6:$J$505,MATCH($C533,Invoices!$A$6:$A$505,0))-H533,2),""))</f>
        <v/>
      </c>
      <c r="J533" s="8" t="str">
        <f aca="false">IF($A533="","",IF(ISNA(MATCH($C533,Invoices!$A$6:$A$505,0)),"Check invoice no.",IF(I533&lt;0,"Overpaid","")))</f>
        <v/>
      </c>
    </row>
    <row r="534" customFormat="false" ht="15" hidden="false" customHeight="false" outlineLevel="0" collapsed="false">
      <c r="A534" s="7"/>
      <c r="B534" s="40"/>
      <c r="C534" s="7"/>
      <c r="D534" s="8" t="str">
        <f aca="false">IF($A534="","",IFERROR(INDEX(Invoices!$D$6:$D$505,MATCH($C534,Invoices!$A$6:$A$505,0)),"Invoice not found"))</f>
        <v/>
      </c>
      <c r="E534" s="7"/>
      <c r="F534" s="7"/>
      <c r="G534" s="42"/>
      <c r="H534" s="38" t="str">
        <f aca="false">IF($A534="","",SUMIFS($G$6:$G534,$C$6:$C534,$C534))</f>
        <v/>
      </c>
      <c r="I534" s="38" t="str">
        <f aca="false">IF($A534="","",IFERROR(ROUND(INDEX(Invoices!$J$6:$J$505,MATCH($C534,Invoices!$A$6:$A$505,0))-H534,2),""))</f>
        <v/>
      </c>
      <c r="J534" s="8" t="str">
        <f aca="false">IF($A534="","",IF(ISNA(MATCH($C534,Invoices!$A$6:$A$505,0)),"Check invoice no.",IF(I534&lt;0,"Overpaid","")))</f>
        <v/>
      </c>
    </row>
    <row r="535" customFormat="false" ht="15" hidden="false" customHeight="false" outlineLevel="0" collapsed="false">
      <c r="A535" s="7"/>
      <c r="B535" s="40"/>
      <c r="C535" s="7"/>
      <c r="D535" s="8" t="str">
        <f aca="false">IF($A535="","",IFERROR(INDEX(Invoices!$D$6:$D$505,MATCH($C535,Invoices!$A$6:$A$505,0)),"Invoice not found"))</f>
        <v/>
      </c>
      <c r="E535" s="7"/>
      <c r="F535" s="7"/>
      <c r="G535" s="42"/>
      <c r="H535" s="38" t="str">
        <f aca="false">IF($A535="","",SUMIFS($G$6:$G535,$C$6:$C535,$C535))</f>
        <v/>
      </c>
      <c r="I535" s="38" t="str">
        <f aca="false">IF($A535="","",IFERROR(ROUND(INDEX(Invoices!$J$6:$J$505,MATCH($C535,Invoices!$A$6:$A$505,0))-H535,2),""))</f>
        <v/>
      </c>
      <c r="J535" s="8" t="str">
        <f aca="false">IF($A535="","",IF(ISNA(MATCH($C535,Invoices!$A$6:$A$505,0)),"Check invoice no.",IF(I535&lt;0,"Overpaid","")))</f>
        <v/>
      </c>
    </row>
    <row r="536" customFormat="false" ht="15" hidden="false" customHeight="false" outlineLevel="0" collapsed="false">
      <c r="A536" s="7"/>
      <c r="B536" s="40"/>
      <c r="C536" s="7"/>
      <c r="D536" s="8" t="str">
        <f aca="false">IF($A536="","",IFERROR(INDEX(Invoices!$D$6:$D$505,MATCH($C536,Invoices!$A$6:$A$505,0)),"Invoice not found"))</f>
        <v/>
      </c>
      <c r="E536" s="7"/>
      <c r="F536" s="7"/>
      <c r="G536" s="42"/>
      <c r="H536" s="38" t="str">
        <f aca="false">IF($A536="","",SUMIFS($G$6:$G536,$C$6:$C536,$C536))</f>
        <v/>
      </c>
      <c r="I536" s="38" t="str">
        <f aca="false">IF($A536="","",IFERROR(ROUND(INDEX(Invoices!$J$6:$J$505,MATCH($C536,Invoices!$A$6:$A$505,0))-H536,2),""))</f>
        <v/>
      </c>
      <c r="J536" s="8" t="str">
        <f aca="false">IF($A536="","",IF(ISNA(MATCH($C536,Invoices!$A$6:$A$505,0)),"Check invoice no.",IF(I536&lt;0,"Overpaid","")))</f>
        <v/>
      </c>
    </row>
    <row r="537" customFormat="false" ht="15" hidden="false" customHeight="false" outlineLevel="0" collapsed="false">
      <c r="A537" s="7"/>
      <c r="B537" s="40"/>
      <c r="C537" s="7"/>
      <c r="D537" s="8" t="str">
        <f aca="false">IF($A537="","",IFERROR(INDEX(Invoices!$D$6:$D$505,MATCH($C537,Invoices!$A$6:$A$505,0)),"Invoice not found"))</f>
        <v/>
      </c>
      <c r="E537" s="7"/>
      <c r="F537" s="7"/>
      <c r="G537" s="42"/>
      <c r="H537" s="38" t="str">
        <f aca="false">IF($A537="","",SUMIFS($G$6:$G537,$C$6:$C537,$C537))</f>
        <v/>
      </c>
      <c r="I537" s="38" t="str">
        <f aca="false">IF($A537="","",IFERROR(ROUND(INDEX(Invoices!$J$6:$J$505,MATCH($C537,Invoices!$A$6:$A$505,0))-H537,2),""))</f>
        <v/>
      </c>
      <c r="J537" s="8" t="str">
        <f aca="false">IF($A537="","",IF(ISNA(MATCH($C537,Invoices!$A$6:$A$505,0)),"Check invoice no.",IF(I537&lt;0,"Overpaid","")))</f>
        <v/>
      </c>
    </row>
    <row r="538" customFormat="false" ht="15" hidden="false" customHeight="false" outlineLevel="0" collapsed="false">
      <c r="A538" s="7"/>
      <c r="B538" s="40"/>
      <c r="C538" s="7"/>
      <c r="D538" s="8" t="str">
        <f aca="false">IF($A538="","",IFERROR(INDEX(Invoices!$D$6:$D$505,MATCH($C538,Invoices!$A$6:$A$505,0)),"Invoice not found"))</f>
        <v/>
      </c>
      <c r="E538" s="7"/>
      <c r="F538" s="7"/>
      <c r="G538" s="42"/>
      <c r="H538" s="38" t="str">
        <f aca="false">IF($A538="","",SUMIFS($G$6:$G538,$C$6:$C538,$C538))</f>
        <v/>
      </c>
      <c r="I538" s="38" t="str">
        <f aca="false">IF($A538="","",IFERROR(ROUND(INDEX(Invoices!$J$6:$J$505,MATCH($C538,Invoices!$A$6:$A$505,0))-H538,2),""))</f>
        <v/>
      </c>
      <c r="J538" s="8" t="str">
        <f aca="false">IF($A538="","",IF(ISNA(MATCH($C538,Invoices!$A$6:$A$505,0)),"Check invoice no.",IF(I538&lt;0,"Overpaid","")))</f>
        <v/>
      </c>
    </row>
    <row r="539" customFormat="false" ht="15" hidden="false" customHeight="false" outlineLevel="0" collapsed="false">
      <c r="A539" s="7"/>
      <c r="B539" s="40"/>
      <c r="C539" s="7"/>
      <c r="D539" s="8" t="str">
        <f aca="false">IF($A539="","",IFERROR(INDEX(Invoices!$D$6:$D$505,MATCH($C539,Invoices!$A$6:$A$505,0)),"Invoice not found"))</f>
        <v/>
      </c>
      <c r="E539" s="7"/>
      <c r="F539" s="7"/>
      <c r="G539" s="42"/>
      <c r="H539" s="38" t="str">
        <f aca="false">IF($A539="","",SUMIFS($G$6:$G539,$C$6:$C539,$C539))</f>
        <v/>
      </c>
      <c r="I539" s="38" t="str">
        <f aca="false">IF($A539="","",IFERROR(ROUND(INDEX(Invoices!$J$6:$J$505,MATCH($C539,Invoices!$A$6:$A$505,0))-H539,2),""))</f>
        <v/>
      </c>
      <c r="J539" s="8" t="str">
        <f aca="false">IF($A539="","",IF(ISNA(MATCH($C539,Invoices!$A$6:$A$505,0)),"Check invoice no.",IF(I539&lt;0,"Overpaid","")))</f>
        <v/>
      </c>
    </row>
    <row r="540" customFormat="false" ht="15" hidden="false" customHeight="false" outlineLevel="0" collapsed="false">
      <c r="A540" s="7"/>
      <c r="B540" s="40"/>
      <c r="C540" s="7"/>
      <c r="D540" s="8" t="str">
        <f aca="false">IF($A540="","",IFERROR(INDEX(Invoices!$D$6:$D$505,MATCH($C540,Invoices!$A$6:$A$505,0)),"Invoice not found"))</f>
        <v/>
      </c>
      <c r="E540" s="7"/>
      <c r="F540" s="7"/>
      <c r="G540" s="42"/>
      <c r="H540" s="38" t="str">
        <f aca="false">IF($A540="","",SUMIFS($G$6:$G540,$C$6:$C540,$C540))</f>
        <v/>
      </c>
      <c r="I540" s="38" t="str">
        <f aca="false">IF($A540="","",IFERROR(ROUND(INDEX(Invoices!$J$6:$J$505,MATCH($C540,Invoices!$A$6:$A$505,0))-H540,2),""))</f>
        <v/>
      </c>
      <c r="J540" s="8" t="str">
        <f aca="false">IF($A540="","",IF(ISNA(MATCH($C540,Invoices!$A$6:$A$505,0)),"Check invoice no.",IF(I540&lt;0,"Overpaid","")))</f>
        <v/>
      </c>
    </row>
    <row r="541" customFormat="false" ht="15" hidden="false" customHeight="false" outlineLevel="0" collapsed="false">
      <c r="A541" s="7"/>
      <c r="B541" s="40"/>
      <c r="C541" s="7"/>
      <c r="D541" s="8" t="str">
        <f aca="false">IF($A541="","",IFERROR(INDEX(Invoices!$D$6:$D$505,MATCH($C541,Invoices!$A$6:$A$505,0)),"Invoice not found"))</f>
        <v/>
      </c>
      <c r="E541" s="7"/>
      <c r="F541" s="7"/>
      <c r="G541" s="42"/>
      <c r="H541" s="38" t="str">
        <f aca="false">IF($A541="","",SUMIFS($G$6:$G541,$C$6:$C541,$C541))</f>
        <v/>
      </c>
      <c r="I541" s="38" t="str">
        <f aca="false">IF($A541="","",IFERROR(ROUND(INDEX(Invoices!$J$6:$J$505,MATCH($C541,Invoices!$A$6:$A$505,0))-H541,2),""))</f>
        <v/>
      </c>
      <c r="J541" s="8" t="str">
        <f aca="false">IF($A541="","",IF(ISNA(MATCH($C541,Invoices!$A$6:$A$505,0)),"Check invoice no.",IF(I541&lt;0,"Overpaid","")))</f>
        <v/>
      </c>
    </row>
    <row r="542" customFormat="false" ht="15" hidden="false" customHeight="false" outlineLevel="0" collapsed="false">
      <c r="A542" s="7"/>
      <c r="B542" s="40"/>
      <c r="C542" s="7"/>
      <c r="D542" s="8" t="str">
        <f aca="false">IF($A542="","",IFERROR(INDEX(Invoices!$D$6:$D$505,MATCH($C542,Invoices!$A$6:$A$505,0)),"Invoice not found"))</f>
        <v/>
      </c>
      <c r="E542" s="7"/>
      <c r="F542" s="7"/>
      <c r="G542" s="42"/>
      <c r="H542" s="38" t="str">
        <f aca="false">IF($A542="","",SUMIFS($G$6:$G542,$C$6:$C542,$C542))</f>
        <v/>
      </c>
      <c r="I542" s="38" t="str">
        <f aca="false">IF($A542="","",IFERROR(ROUND(INDEX(Invoices!$J$6:$J$505,MATCH($C542,Invoices!$A$6:$A$505,0))-H542,2),""))</f>
        <v/>
      </c>
      <c r="J542" s="8" t="str">
        <f aca="false">IF($A542="","",IF(ISNA(MATCH($C542,Invoices!$A$6:$A$505,0)),"Check invoice no.",IF(I542&lt;0,"Overpaid","")))</f>
        <v/>
      </c>
    </row>
    <row r="543" customFormat="false" ht="15" hidden="false" customHeight="false" outlineLevel="0" collapsed="false">
      <c r="A543" s="7"/>
      <c r="B543" s="40"/>
      <c r="C543" s="7"/>
      <c r="D543" s="8" t="str">
        <f aca="false">IF($A543="","",IFERROR(INDEX(Invoices!$D$6:$D$505,MATCH($C543,Invoices!$A$6:$A$505,0)),"Invoice not found"))</f>
        <v/>
      </c>
      <c r="E543" s="7"/>
      <c r="F543" s="7"/>
      <c r="G543" s="42"/>
      <c r="H543" s="38" t="str">
        <f aca="false">IF($A543="","",SUMIFS($G$6:$G543,$C$6:$C543,$C543))</f>
        <v/>
      </c>
      <c r="I543" s="38" t="str">
        <f aca="false">IF($A543="","",IFERROR(ROUND(INDEX(Invoices!$J$6:$J$505,MATCH($C543,Invoices!$A$6:$A$505,0))-H543,2),""))</f>
        <v/>
      </c>
      <c r="J543" s="8" t="str">
        <f aca="false">IF($A543="","",IF(ISNA(MATCH($C543,Invoices!$A$6:$A$505,0)),"Check invoice no.",IF(I543&lt;0,"Overpaid","")))</f>
        <v/>
      </c>
    </row>
    <row r="544" customFormat="false" ht="15" hidden="false" customHeight="false" outlineLevel="0" collapsed="false">
      <c r="A544" s="7"/>
      <c r="B544" s="40"/>
      <c r="C544" s="7"/>
      <c r="D544" s="8" t="str">
        <f aca="false">IF($A544="","",IFERROR(INDEX(Invoices!$D$6:$D$505,MATCH($C544,Invoices!$A$6:$A$505,0)),"Invoice not found"))</f>
        <v/>
      </c>
      <c r="E544" s="7"/>
      <c r="F544" s="7"/>
      <c r="G544" s="42"/>
      <c r="H544" s="38" t="str">
        <f aca="false">IF($A544="","",SUMIFS($G$6:$G544,$C$6:$C544,$C544))</f>
        <v/>
      </c>
      <c r="I544" s="38" t="str">
        <f aca="false">IF($A544="","",IFERROR(ROUND(INDEX(Invoices!$J$6:$J$505,MATCH($C544,Invoices!$A$6:$A$505,0))-H544,2),""))</f>
        <v/>
      </c>
      <c r="J544" s="8" t="str">
        <f aca="false">IF($A544="","",IF(ISNA(MATCH($C544,Invoices!$A$6:$A$505,0)),"Check invoice no.",IF(I544&lt;0,"Overpaid","")))</f>
        <v/>
      </c>
    </row>
    <row r="545" customFormat="false" ht="15" hidden="false" customHeight="false" outlineLevel="0" collapsed="false">
      <c r="A545" s="7"/>
      <c r="B545" s="40"/>
      <c r="C545" s="7"/>
      <c r="D545" s="8" t="str">
        <f aca="false">IF($A545="","",IFERROR(INDEX(Invoices!$D$6:$D$505,MATCH($C545,Invoices!$A$6:$A$505,0)),"Invoice not found"))</f>
        <v/>
      </c>
      <c r="E545" s="7"/>
      <c r="F545" s="7"/>
      <c r="G545" s="42"/>
      <c r="H545" s="38" t="str">
        <f aca="false">IF($A545="","",SUMIFS($G$6:$G545,$C$6:$C545,$C545))</f>
        <v/>
      </c>
      <c r="I545" s="38" t="str">
        <f aca="false">IF($A545="","",IFERROR(ROUND(INDEX(Invoices!$J$6:$J$505,MATCH($C545,Invoices!$A$6:$A$505,0))-H545,2),""))</f>
        <v/>
      </c>
      <c r="J545" s="8" t="str">
        <f aca="false">IF($A545="","",IF(ISNA(MATCH($C545,Invoices!$A$6:$A$505,0)),"Check invoice no.",IF(I545&lt;0,"Overpaid","")))</f>
        <v/>
      </c>
    </row>
    <row r="546" customFormat="false" ht="15" hidden="false" customHeight="false" outlineLevel="0" collapsed="false">
      <c r="A546" s="7"/>
      <c r="B546" s="40"/>
      <c r="C546" s="7"/>
      <c r="D546" s="8" t="str">
        <f aca="false">IF($A546="","",IFERROR(INDEX(Invoices!$D$6:$D$505,MATCH($C546,Invoices!$A$6:$A$505,0)),"Invoice not found"))</f>
        <v/>
      </c>
      <c r="E546" s="7"/>
      <c r="F546" s="7"/>
      <c r="G546" s="42"/>
      <c r="H546" s="38" t="str">
        <f aca="false">IF($A546="","",SUMIFS($G$6:$G546,$C$6:$C546,$C546))</f>
        <v/>
      </c>
      <c r="I546" s="38" t="str">
        <f aca="false">IF($A546="","",IFERROR(ROUND(INDEX(Invoices!$J$6:$J$505,MATCH($C546,Invoices!$A$6:$A$505,0))-H546,2),""))</f>
        <v/>
      </c>
      <c r="J546" s="8" t="str">
        <f aca="false">IF($A546="","",IF(ISNA(MATCH($C546,Invoices!$A$6:$A$505,0)),"Check invoice no.",IF(I546&lt;0,"Overpaid","")))</f>
        <v/>
      </c>
    </row>
    <row r="547" customFormat="false" ht="15" hidden="false" customHeight="false" outlineLevel="0" collapsed="false">
      <c r="A547" s="7"/>
      <c r="B547" s="40"/>
      <c r="C547" s="7"/>
      <c r="D547" s="8" t="str">
        <f aca="false">IF($A547="","",IFERROR(INDEX(Invoices!$D$6:$D$505,MATCH($C547,Invoices!$A$6:$A$505,0)),"Invoice not found"))</f>
        <v/>
      </c>
      <c r="E547" s="7"/>
      <c r="F547" s="7"/>
      <c r="G547" s="42"/>
      <c r="H547" s="38" t="str">
        <f aca="false">IF($A547="","",SUMIFS($G$6:$G547,$C$6:$C547,$C547))</f>
        <v/>
      </c>
      <c r="I547" s="38" t="str">
        <f aca="false">IF($A547="","",IFERROR(ROUND(INDEX(Invoices!$J$6:$J$505,MATCH($C547,Invoices!$A$6:$A$505,0))-H547,2),""))</f>
        <v/>
      </c>
      <c r="J547" s="8" t="str">
        <f aca="false">IF($A547="","",IF(ISNA(MATCH($C547,Invoices!$A$6:$A$505,0)),"Check invoice no.",IF(I547&lt;0,"Overpaid","")))</f>
        <v/>
      </c>
    </row>
    <row r="548" customFormat="false" ht="15" hidden="false" customHeight="false" outlineLevel="0" collapsed="false">
      <c r="A548" s="7"/>
      <c r="B548" s="40"/>
      <c r="C548" s="7"/>
      <c r="D548" s="8" t="str">
        <f aca="false">IF($A548="","",IFERROR(INDEX(Invoices!$D$6:$D$505,MATCH($C548,Invoices!$A$6:$A$505,0)),"Invoice not found"))</f>
        <v/>
      </c>
      <c r="E548" s="7"/>
      <c r="F548" s="7"/>
      <c r="G548" s="42"/>
      <c r="H548" s="38" t="str">
        <f aca="false">IF($A548="","",SUMIFS($G$6:$G548,$C$6:$C548,$C548))</f>
        <v/>
      </c>
      <c r="I548" s="38" t="str">
        <f aca="false">IF($A548="","",IFERROR(ROUND(INDEX(Invoices!$J$6:$J$505,MATCH($C548,Invoices!$A$6:$A$505,0))-H548,2),""))</f>
        <v/>
      </c>
      <c r="J548" s="8" t="str">
        <f aca="false">IF($A548="","",IF(ISNA(MATCH($C548,Invoices!$A$6:$A$505,0)),"Check invoice no.",IF(I548&lt;0,"Overpaid","")))</f>
        <v/>
      </c>
    </row>
    <row r="549" customFormat="false" ht="15" hidden="false" customHeight="false" outlineLevel="0" collapsed="false">
      <c r="A549" s="7"/>
      <c r="B549" s="40"/>
      <c r="C549" s="7"/>
      <c r="D549" s="8" t="str">
        <f aca="false">IF($A549="","",IFERROR(INDEX(Invoices!$D$6:$D$505,MATCH($C549,Invoices!$A$6:$A$505,0)),"Invoice not found"))</f>
        <v/>
      </c>
      <c r="E549" s="7"/>
      <c r="F549" s="7"/>
      <c r="G549" s="42"/>
      <c r="H549" s="38" t="str">
        <f aca="false">IF($A549="","",SUMIFS($G$6:$G549,$C$6:$C549,$C549))</f>
        <v/>
      </c>
      <c r="I549" s="38" t="str">
        <f aca="false">IF($A549="","",IFERROR(ROUND(INDEX(Invoices!$J$6:$J$505,MATCH($C549,Invoices!$A$6:$A$505,0))-H549,2),""))</f>
        <v/>
      </c>
      <c r="J549" s="8" t="str">
        <f aca="false">IF($A549="","",IF(ISNA(MATCH($C549,Invoices!$A$6:$A$505,0)),"Check invoice no.",IF(I549&lt;0,"Overpaid","")))</f>
        <v/>
      </c>
    </row>
    <row r="550" customFormat="false" ht="15" hidden="false" customHeight="false" outlineLevel="0" collapsed="false">
      <c r="A550" s="7"/>
      <c r="B550" s="40"/>
      <c r="C550" s="7"/>
      <c r="D550" s="8" t="str">
        <f aca="false">IF($A550="","",IFERROR(INDEX(Invoices!$D$6:$D$505,MATCH($C550,Invoices!$A$6:$A$505,0)),"Invoice not found"))</f>
        <v/>
      </c>
      <c r="E550" s="7"/>
      <c r="F550" s="7"/>
      <c r="G550" s="42"/>
      <c r="H550" s="38" t="str">
        <f aca="false">IF($A550="","",SUMIFS($G$6:$G550,$C$6:$C550,$C550))</f>
        <v/>
      </c>
      <c r="I550" s="38" t="str">
        <f aca="false">IF($A550="","",IFERROR(ROUND(INDEX(Invoices!$J$6:$J$505,MATCH($C550,Invoices!$A$6:$A$505,0))-H550,2),""))</f>
        <v/>
      </c>
      <c r="J550" s="8" t="str">
        <f aca="false">IF($A550="","",IF(ISNA(MATCH($C550,Invoices!$A$6:$A$505,0)),"Check invoice no.",IF(I550&lt;0,"Overpaid","")))</f>
        <v/>
      </c>
    </row>
    <row r="551" customFormat="false" ht="15" hidden="false" customHeight="false" outlineLevel="0" collapsed="false">
      <c r="A551" s="7"/>
      <c r="B551" s="40"/>
      <c r="C551" s="7"/>
      <c r="D551" s="8" t="str">
        <f aca="false">IF($A551="","",IFERROR(INDEX(Invoices!$D$6:$D$505,MATCH($C551,Invoices!$A$6:$A$505,0)),"Invoice not found"))</f>
        <v/>
      </c>
      <c r="E551" s="7"/>
      <c r="F551" s="7"/>
      <c r="G551" s="42"/>
      <c r="H551" s="38" t="str">
        <f aca="false">IF($A551="","",SUMIFS($G$6:$G551,$C$6:$C551,$C551))</f>
        <v/>
      </c>
      <c r="I551" s="38" t="str">
        <f aca="false">IF($A551="","",IFERROR(ROUND(INDEX(Invoices!$J$6:$J$505,MATCH($C551,Invoices!$A$6:$A$505,0))-H551,2),""))</f>
        <v/>
      </c>
      <c r="J551" s="8" t="str">
        <f aca="false">IF($A551="","",IF(ISNA(MATCH($C551,Invoices!$A$6:$A$505,0)),"Check invoice no.",IF(I551&lt;0,"Overpaid","")))</f>
        <v/>
      </c>
    </row>
    <row r="552" customFormat="false" ht="15" hidden="false" customHeight="false" outlineLevel="0" collapsed="false">
      <c r="A552" s="7"/>
      <c r="B552" s="40"/>
      <c r="C552" s="7"/>
      <c r="D552" s="8" t="str">
        <f aca="false">IF($A552="","",IFERROR(INDEX(Invoices!$D$6:$D$505,MATCH($C552,Invoices!$A$6:$A$505,0)),"Invoice not found"))</f>
        <v/>
      </c>
      <c r="E552" s="7"/>
      <c r="F552" s="7"/>
      <c r="G552" s="42"/>
      <c r="H552" s="38" t="str">
        <f aca="false">IF($A552="","",SUMIFS($G$6:$G552,$C$6:$C552,$C552))</f>
        <v/>
      </c>
      <c r="I552" s="38" t="str">
        <f aca="false">IF($A552="","",IFERROR(ROUND(INDEX(Invoices!$J$6:$J$505,MATCH($C552,Invoices!$A$6:$A$505,0))-H552,2),""))</f>
        <v/>
      </c>
      <c r="J552" s="8" t="str">
        <f aca="false">IF($A552="","",IF(ISNA(MATCH($C552,Invoices!$A$6:$A$505,0)),"Check invoice no.",IF(I552&lt;0,"Overpaid","")))</f>
        <v/>
      </c>
    </row>
    <row r="553" customFormat="false" ht="15" hidden="false" customHeight="false" outlineLevel="0" collapsed="false">
      <c r="A553" s="7"/>
      <c r="B553" s="40"/>
      <c r="C553" s="7"/>
      <c r="D553" s="8" t="str">
        <f aca="false">IF($A553="","",IFERROR(INDEX(Invoices!$D$6:$D$505,MATCH($C553,Invoices!$A$6:$A$505,0)),"Invoice not found"))</f>
        <v/>
      </c>
      <c r="E553" s="7"/>
      <c r="F553" s="7"/>
      <c r="G553" s="42"/>
      <c r="H553" s="38" t="str">
        <f aca="false">IF($A553="","",SUMIFS($G$6:$G553,$C$6:$C553,$C553))</f>
        <v/>
      </c>
      <c r="I553" s="38" t="str">
        <f aca="false">IF($A553="","",IFERROR(ROUND(INDEX(Invoices!$J$6:$J$505,MATCH($C553,Invoices!$A$6:$A$505,0))-H553,2),""))</f>
        <v/>
      </c>
      <c r="J553" s="8" t="str">
        <f aca="false">IF($A553="","",IF(ISNA(MATCH($C553,Invoices!$A$6:$A$505,0)),"Check invoice no.",IF(I553&lt;0,"Overpaid","")))</f>
        <v/>
      </c>
    </row>
    <row r="554" customFormat="false" ht="15" hidden="false" customHeight="false" outlineLevel="0" collapsed="false">
      <c r="A554" s="7"/>
      <c r="B554" s="40"/>
      <c r="C554" s="7"/>
      <c r="D554" s="8" t="str">
        <f aca="false">IF($A554="","",IFERROR(INDEX(Invoices!$D$6:$D$505,MATCH($C554,Invoices!$A$6:$A$505,0)),"Invoice not found"))</f>
        <v/>
      </c>
      <c r="E554" s="7"/>
      <c r="F554" s="7"/>
      <c r="G554" s="42"/>
      <c r="H554" s="38" t="str">
        <f aca="false">IF($A554="","",SUMIFS($G$6:$G554,$C$6:$C554,$C554))</f>
        <v/>
      </c>
      <c r="I554" s="38" t="str">
        <f aca="false">IF($A554="","",IFERROR(ROUND(INDEX(Invoices!$J$6:$J$505,MATCH($C554,Invoices!$A$6:$A$505,0))-H554,2),""))</f>
        <v/>
      </c>
      <c r="J554" s="8" t="str">
        <f aca="false">IF($A554="","",IF(ISNA(MATCH($C554,Invoices!$A$6:$A$505,0)),"Check invoice no.",IF(I554&lt;0,"Overpaid","")))</f>
        <v/>
      </c>
    </row>
    <row r="555" customFormat="false" ht="15" hidden="false" customHeight="false" outlineLevel="0" collapsed="false">
      <c r="A555" s="7"/>
      <c r="B555" s="40"/>
      <c r="C555" s="7"/>
      <c r="D555" s="8" t="str">
        <f aca="false">IF($A555="","",IFERROR(INDEX(Invoices!$D$6:$D$505,MATCH($C555,Invoices!$A$6:$A$505,0)),"Invoice not found"))</f>
        <v/>
      </c>
      <c r="E555" s="7"/>
      <c r="F555" s="7"/>
      <c r="G555" s="42"/>
      <c r="H555" s="38" t="str">
        <f aca="false">IF($A555="","",SUMIFS($G$6:$G555,$C$6:$C555,$C555))</f>
        <v/>
      </c>
      <c r="I555" s="38" t="str">
        <f aca="false">IF($A555="","",IFERROR(ROUND(INDEX(Invoices!$J$6:$J$505,MATCH($C555,Invoices!$A$6:$A$505,0))-H555,2),""))</f>
        <v/>
      </c>
      <c r="J555" s="8" t="str">
        <f aca="false">IF($A555="","",IF(ISNA(MATCH($C555,Invoices!$A$6:$A$505,0)),"Check invoice no.",IF(I555&lt;0,"Overpaid","")))</f>
        <v/>
      </c>
    </row>
    <row r="556" customFormat="false" ht="15" hidden="false" customHeight="false" outlineLevel="0" collapsed="false">
      <c r="A556" s="7"/>
      <c r="B556" s="40"/>
      <c r="C556" s="7"/>
      <c r="D556" s="8" t="str">
        <f aca="false">IF($A556="","",IFERROR(INDEX(Invoices!$D$6:$D$505,MATCH($C556,Invoices!$A$6:$A$505,0)),"Invoice not found"))</f>
        <v/>
      </c>
      <c r="E556" s="7"/>
      <c r="F556" s="7"/>
      <c r="G556" s="42"/>
      <c r="H556" s="38" t="str">
        <f aca="false">IF($A556="","",SUMIFS($G$6:$G556,$C$6:$C556,$C556))</f>
        <v/>
      </c>
      <c r="I556" s="38" t="str">
        <f aca="false">IF($A556="","",IFERROR(ROUND(INDEX(Invoices!$J$6:$J$505,MATCH($C556,Invoices!$A$6:$A$505,0))-H556,2),""))</f>
        <v/>
      </c>
      <c r="J556" s="8" t="str">
        <f aca="false">IF($A556="","",IF(ISNA(MATCH($C556,Invoices!$A$6:$A$505,0)),"Check invoice no.",IF(I556&lt;0,"Overpaid","")))</f>
        <v/>
      </c>
    </row>
    <row r="557" customFormat="false" ht="15" hidden="false" customHeight="false" outlineLevel="0" collapsed="false">
      <c r="A557" s="7"/>
      <c r="B557" s="40"/>
      <c r="C557" s="7"/>
      <c r="D557" s="8" t="str">
        <f aca="false">IF($A557="","",IFERROR(INDEX(Invoices!$D$6:$D$505,MATCH($C557,Invoices!$A$6:$A$505,0)),"Invoice not found"))</f>
        <v/>
      </c>
      <c r="E557" s="7"/>
      <c r="F557" s="7"/>
      <c r="G557" s="42"/>
      <c r="H557" s="38" t="str">
        <f aca="false">IF($A557="","",SUMIFS($G$6:$G557,$C$6:$C557,$C557))</f>
        <v/>
      </c>
      <c r="I557" s="38" t="str">
        <f aca="false">IF($A557="","",IFERROR(ROUND(INDEX(Invoices!$J$6:$J$505,MATCH($C557,Invoices!$A$6:$A$505,0))-H557,2),""))</f>
        <v/>
      </c>
      <c r="J557" s="8" t="str">
        <f aca="false">IF($A557="","",IF(ISNA(MATCH($C557,Invoices!$A$6:$A$505,0)),"Check invoice no.",IF(I557&lt;0,"Overpaid","")))</f>
        <v/>
      </c>
    </row>
    <row r="558" customFormat="false" ht="15" hidden="false" customHeight="false" outlineLevel="0" collapsed="false">
      <c r="A558" s="7"/>
      <c r="B558" s="40"/>
      <c r="C558" s="7"/>
      <c r="D558" s="8" t="str">
        <f aca="false">IF($A558="","",IFERROR(INDEX(Invoices!$D$6:$D$505,MATCH($C558,Invoices!$A$6:$A$505,0)),"Invoice not found"))</f>
        <v/>
      </c>
      <c r="E558" s="7"/>
      <c r="F558" s="7"/>
      <c r="G558" s="42"/>
      <c r="H558" s="38" t="str">
        <f aca="false">IF($A558="","",SUMIFS($G$6:$G558,$C$6:$C558,$C558))</f>
        <v/>
      </c>
      <c r="I558" s="38" t="str">
        <f aca="false">IF($A558="","",IFERROR(ROUND(INDEX(Invoices!$J$6:$J$505,MATCH($C558,Invoices!$A$6:$A$505,0))-H558,2),""))</f>
        <v/>
      </c>
      <c r="J558" s="8" t="str">
        <f aca="false">IF($A558="","",IF(ISNA(MATCH($C558,Invoices!$A$6:$A$505,0)),"Check invoice no.",IF(I558&lt;0,"Overpaid","")))</f>
        <v/>
      </c>
    </row>
    <row r="559" customFormat="false" ht="15" hidden="false" customHeight="false" outlineLevel="0" collapsed="false">
      <c r="A559" s="7"/>
      <c r="B559" s="40"/>
      <c r="C559" s="7"/>
      <c r="D559" s="8" t="str">
        <f aca="false">IF($A559="","",IFERROR(INDEX(Invoices!$D$6:$D$505,MATCH($C559,Invoices!$A$6:$A$505,0)),"Invoice not found"))</f>
        <v/>
      </c>
      <c r="E559" s="7"/>
      <c r="F559" s="7"/>
      <c r="G559" s="42"/>
      <c r="H559" s="38" t="str">
        <f aca="false">IF($A559="","",SUMIFS($G$6:$G559,$C$6:$C559,$C559))</f>
        <v/>
      </c>
      <c r="I559" s="38" t="str">
        <f aca="false">IF($A559="","",IFERROR(ROUND(INDEX(Invoices!$J$6:$J$505,MATCH($C559,Invoices!$A$6:$A$505,0))-H559,2),""))</f>
        <v/>
      </c>
      <c r="J559" s="8" t="str">
        <f aca="false">IF($A559="","",IF(ISNA(MATCH($C559,Invoices!$A$6:$A$505,0)),"Check invoice no.",IF(I559&lt;0,"Overpaid","")))</f>
        <v/>
      </c>
    </row>
    <row r="560" customFormat="false" ht="15" hidden="false" customHeight="false" outlineLevel="0" collapsed="false">
      <c r="A560" s="7"/>
      <c r="B560" s="40"/>
      <c r="C560" s="7"/>
      <c r="D560" s="8" t="str">
        <f aca="false">IF($A560="","",IFERROR(INDEX(Invoices!$D$6:$D$505,MATCH($C560,Invoices!$A$6:$A$505,0)),"Invoice not found"))</f>
        <v/>
      </c>
      <c r="E560" s="7"/>
      <c r="F560" s="7"/>
      <c r="G560" s="42"/>
      <c r="H560" s="38" t="str">
        <f aca="false">IF($A560="","",SUMIFS($G$6:$G560,$C$6:$C560,$C560))</f>
        <v/>
      </c>
      <c r="I560" s="38" t="str">
        <f aca="false">IF($A560="","",IFERROR(ROUND(INDEX(Invoices!$J$6:$J$505,MATCH($C560,Invoices!$A$6:$A$505,0))-H560,2),""))</f>
        <v/>
      </c>
      <c r="J560" s="8" t="str">
        <f aca="false">IF($A560="","",IF(ISNA(MATCH($C560,Invoices!$A$6:$A$505,0)),"Check invoice no.",IF(I560&lt;0,"Overpaid","")))</f>
        <v/>
      </c>
    </row>
    <row r="561" customFormat="false" ht="15" hidden="false" customHeight="false" outlineLevel="0" collapsed="false">
      <c r="A561" s="7"/>
      <c r="B561" s="40"/>
      <c r="C561" s="7"/>
      <c r="D561" s="8" t="str">
        <f aca="false">IF($A561="","",IFERROR(INDEX(Invoices!$D$6:$D$505,MATCH($C561,Invoices!$A$6:$A$505,0)),"Invoice not found"))</f>
        <v/>
      </c>
      <c r="E561" s="7"/>
      <c r="F561" s="7"/>
      <c r="G561" s="42"/>
      <c r="H561" s="38" t="str">
        <f aca="false">IF($A561="","",SUMIFS($G$6:$G561,$C$6:$C561,$C561))</f>
        <v/>
      </c>
      <c r="I561" s="38" t="str">
        <f aca="false">IF($A561="","",IFERROR(ROUND(INDEX(Invoices!$J$6:$J$505,MATCH($C561,Invoices!$A$6:$A$505,0))-H561,2),""))</f>
        <v/>
      </c>
      <c r="J561" s="8" t="str">
        <f aca="false">IF($A561="","",IF(ISNA(MATCH($C561,Invoices!$A$6:$A$505,0)),"Check invoice no.",IF(I561&lt;0,"Overpaid","")))</f>
        <v/>
      </c>
    </row>
    <row r="562" customFormat="false" ht="15" hidden="false" customHeight="false" outlineLevel="0" collapsed="false">
      <c r="A562" s="7"/>
      <c r="B562" s="40"/>
      <c r="C562" s="7"/>
      <c r="D562" s="8" t="str">
        <f aca="false">IF($A562="","",IFERROR(INDEX(Invoices!$D$6:$D$505,MATCH($C562,Invoices!$A$6:$A$505,0)),"Invoice not found"))</f>
        <v/>
      </c>
      <c r="E562" s="7"/>
      <c r="F562" s="7"/>
      <c r="G562" s="42"/>
      <c r="H562" s="38" t="str">
        <f aca="false">IF($A562="","",SUMIFS($G$6:$G562,$C$6:$C562,$C562))</f>
        <v/>
      </c>
      <c r="I562" s="38" t="str">
        <f aca="false">IF($A562="","",IFERROR(ROUND(INDEX(Invoices!$J$6:$J$505,MATCH($C562,Invoices!$A$6:$A$505,0))-H562,2),""))</f>
        <v/>
      </c>
      <c r="J562" s="8" t="str">
        <f aca="false">IF($A562="","",IF(ISNA(MATCH($C562,Invoices!$A$6:$A$505,0)),"Check invoice no.",IF(I562&lt;0,"Overpaid","")))</f>
        <v/>
      </c>
    </row>
    <row r="563" customFormat="false" ht="15" hidden="false" customHeight="false" outlineLevel="0" collapsed="false">
      <c r="A563" s="7"/>
      <c r="B563" s="40"/>
      <c r="C563" s="7"/>
      <c r="D563" s="8" t="str">
        <f aca="false">IF($A563="","",IFERROR(INDEX(Invoices!$D$6:$D$505,MATCH($C563,Invoices!$A$6:$A$505,0)),"Invoice not found"))</f>
        <v/>
      </c>
      <c r="E563" s="7"/>
      <c r="F563" s="7"/>
      <c r="G563" s="42"/>
      <c r="H563" s="38" t="str">
        <f aca="false">IF($A563="","",SUMIFS($G$6:$G563,$C$6:$C563,$C563))</f>
        <v/>
      </c>
      <c r="I563" s="38" t="str">
        <f aca="false">IF($A563="","",IFERROR(ROUND(INDEX(Invoices!$J$6:$J$505,MATCH($C563,Invoices!$A$6:$A$505,0))-H563,2),""))</f>
        <v/>
      </c>
      <c r="J563" s="8" t="str">
        <f aca="false">IF($A563="","",IF(ISNA(MATCH($C563,Invoices!$A$6:$A$505,0)),"Check invoice no.",IF(I563&lt;0,"Overpaid","")))</f>
        <v/>
      </c>
    </row>
    <row r="564" customFormat="false" ht="15" hidden="false" customHeight="false" outlineLevel="0" collapsed="false">
      <c r="A564" s="7"/>
      <c r="B564" s="40"/>
      <c r="C564" s="7"/>
      <c r="D564" s="8" t="str">
        <f aca="false">IF($A564="","",IFERROR(INDEX(Invoices!$D$6:$D$505,MATCH($C564,Invoices!$A$6:$A$505,0)),"Invoice not found"))</f>
        <v/>
      </c>
      <c r="E564" s="7"/>
      <c r="F564" s="7"/>
      <c r="G564" s="42"/>
      <c r="H564" s="38" t="str">
        <f aca="false">IF($A564="","",SUMIFS($G$6:$G564,$C$6:$C564,$C564))</f>
        <v/>
      </c>
      <c r="I564" s="38" t="str">
        <f aca="false">IF($A564="","",IFERROR(ROUND(INDEX(Invoices!$J$6:$J$505,MATCH($C564,Invoices!$A$6:$A$505,0))-H564,2),""))</f>
        <v/>
      </c>
      <c r="J564" s="8" t="str">
        <f aca="false">IF($A564="","",IF(ISNA(MATCH($C564,Invoices!$A$6:$A$505,0)),"Check invoice no.",IF(I564&lt;0,"Overpaid","")))</f>
        <v/>
      </c>
    </row>
    <row r="565" customFormat="false" ht="15" hidden="false" customHeight="false" outlineLevel="0" collapsed="false">
      <c r="A565" s="7"/>
      <c r="B565" s="40"/>
      <c r="C565" s="7"/>
      <c r="D565" s="8" t="str">
        <f aca="false">IF($A565="","",IFERROR(INDEX(Invoices!$D$6:$D$505,MATCH($C565,Invoices!$A$6:$A$505,0)),"Invoice not found"))</f>
        <v/>
      </c>
      <c r="E565" s="7"/>
      <c r="F565" s="7"/>
      <c r="G565" s="42"/>
      <c r="H565" s="38" t="str">
        <f aca="false">IF($A565="","",SUMIFS($G$6:$G565,$C$6:$C565,$C565))</f>
        <v/>
      </c>
      <c r="I565" s="38" t="str">
        <f aca="false">IF($A565="","",IFERROR(ROUND(INDEX(Invoices!$J$6:$J$505,MATCH($C565,Invoices!$A$6:$A$505,0))-H565,2),""))</f>
        <v/>
      </c>
      <c r="J565" s="8" t="str">
        <f aca="false">IF($A565="","",IF(ISNA(MATCH($C565,Invoices!$A$6:$A$505,0)),"Check invoice no.",IF(I565&lt;0,"Overpaid","")))</f>
        <v/>
      </c>
    </row>
    <row r="566" customFormat="false" ht="15" hidden="false" customHeight="false" outlineLevel="0" collapsed="false">
      <c r="A566" s="7"/>
      <c r="B566" s="40"/>
      <c r="C566" s="7"/>
      <c r="D566" s="8" t="str">
        <f aca="false">IF($A566="","",IFERROR(INDEX(Invoices!$D$6:$D$505,MATCH($C566,Invoices!$A$6:$A$505,0)),"Invoice not found"))</f>
        <v/>
      </c>
      <c r="E566" s="7"/>
      <c r="F566" s="7"/>
      <c r="G566" s="42"/>
      <c r="H566" s="38" t="str">
        <f aca="false">IF($A566="","",SUMIFS($G$6:$G566,$C$6:$C566,$C566))</f>
        <v/>
      </c>
      <c r="I566" s="38" t="str">
        <f aca="false">IF($A566="","",IFERROR(ROUND(INDEX(Invoices!$J$6:$J$505,MATCH($C566,Invoices!$A$6:$A$505,0))-H566,2),""))</f>
        <v/>
      </c>
      <c r="J566" s="8" t="str">
        <f aca="false">IF($A566="","",IF(ISNA(MATCH($C566,Invoices!$A$6:$A$505,0)),"Check invoice no.",IF(I566&lt;0,"Overpaid","")))</f>
        <v/>
      </c>
    </row>
    <row r="567" customFormat="false" ht="15" hidden="false" customHeight="false" outlineLevel="0" collapsed="false">
      <c r="A567" s="7"/>
      <c r="B567" s="40"/>
      <c r="C567" s="7"/>
      <c r="D567" s="8" t="str">
        <f aca="false">IF($A567="","",IFERROR(INDEX(Invoices!$D$6:$D$505,MATCH($C567,Invoices!$A$6:$A$505,0)),"Invoice not found"))</f>
        <v/>
      </c>
      <c r="E567" s="7"/>
      <c r="F567" s="7"/>
      <c r="G567" s="42"/>
      <c r="H567" s="38" t="str">
        <f aca="false">IF($A567="","",SUMIFS($G$6:$G567,$C$6:$C567,$C567))</f>
        <v/>
      </c>
      <c r="I567" s="38" t="str">
        <f aca="false">IF($A567="","",IFERROR(ROUND(INDEX(Invoices!$J$6:$J$505,MATCH($C567,Invoices!$A$6:$A$505,0))-H567,2),""))</f>
        <v/>
      </c>
      <c r="J567" s="8" t="str">
        <f aca="false">IF($A567="","",IF(ISNA(MATCH($C567,Invoices!$A$6:$A$505,0)),"Check invoice no.",IF(I567&lt;0,"Overpaid","")))</f>
        <v/>
      </c>
    </row>
    <row r="568" customFormat="false" ht="15" hidden="false" customHeight="false" outlineLevel="0" collapsed="false">
      <c r="A568" s="7"/>
      <c r="B568" s="40"/>
      <c r="C568" s="7"/>
      <c r="D568" s="8" t="str">
        <f aca="false">IF($A568="","",IFERROR(INDEX(Invoices!$D$6:$D$505,MATCH($C568,Invoices!$A$6:$A$505,0)),"Invoice not found"))</f>
        <v/>
      </c>
      <c r="E568" s="7"/>
      <c r="F568" s="7"/>
      <c r="G568" s="42"/>
      <c r="H568" s="38" t="str">
        <f aca="false">IF($A568="","",SUMIFS($G$6:$G568,$C$6:$C568,$C568))</f>
        <v/>
      </c>
      <c r="I568" s="38" t="str">
        <f aca="false">IF($A568="","",IFERROR(ROUND(INDEX(Invoices!$J$6:$J$505,MATCH($C568,Invoices!$A$6:$A$505,0))-H568,2),""))</f>
        <v/>
      </c>
      <c r="J568" s="8" t="str">
        <f aca="false">IF($A568="","",IF(ISNA(MATCH($C568,Invoices!$A$6:$A$505,0)),"Check invoice no.",IF(I568&lt;0,"Overpaid","")))</f>
        <v/>
      </c>
    </row>
    <row r="569" customFormat="false" ht="15" hidden="false" customHeight="false" outlineLevel="0" collapsed="false">
      <c r="A569" s="7"/>
      <c r="B569" s="40"/>
      <c r="C569" s="7"/>
      <c r="D569" s="8" t="str">
        <f aca="false">IF($A569="","",IFERROR(INDEX(Invoices!$D$6:$D$505,MATCH($C569,Invoices!$A$6:$A$505,0)),"Invoice not found"))</f>
        <v/>
      </c>
      <c r="E569" s="7"/>
      <c r="F569" s="7"/>
      <c r="G569" s="42"/>
      <c r="H569" s="38" t="str">
        <f aca="false">IF($A569="","",SUMIFS($G$6:$G569,$C$6:$C569,$C569))</f>
        <v/>
      </c>
      <c r="I569" s="38" t="str">
        <f aca="false">IF($A569="","",IFERROR(ROUND(INDEX(Invoices!$J$6:$J$505,MATCH($C569,Invoices!$A$6:$A$505,0))-H569,2),""))</f>
        <v/>
      </c>
      <c r="J569" s="8" t="str">
        <f aca="false">IF($A569="","",IF(ISNA(MATCH($C569,Invoices!$A$6:$A$505,0)),"Check invoice no.",IF(I569&lt;0,"Overpaid","")))</f>
        <v/>
      </c>
    </row>
    <row r="570" customFormat="false" ht="15" hidden="false" customHeight="false" outlineLevel="0" collapsed="false">
      <c r="A570" s="7"/>
      <c r="B570" s="40"/>
      <c r="C570" s="7"/>
      <c r="D570" s="8" t="str">
        <f aca="false">IF($A570="","",IFERROR(INDEX(Invoices!$D$6:$D$505,MATCH($C570,Invoices!$A$6:$A$505,0)),"Invoice not found"))</f>
        <v/>
      </c>
      <c r="E570" s="7"/>
      <c r="F570" s="7"/>
      <c r="G570" s="42"/>
      <c r="H570" s="38" t="str">
        <f aca="false">IF($A570="","",SUMIFS($G$6:$G570,$C$6:$C570,$C570))</f>
        <v/>
      </c>
      <c r="I570" s="38" t="str">
        <f aca="false">IF($A570="","",IFERROR(ROUND(INDEX(Invoices!$J$6:$J$505,MATCH($C570,Invoices!$A$6:$A$505,0))-H570,2),""))</f>
        <v/>
      </c>
      <c r="J570" s="8" t="str">
        <f aca="false">IF($A570="","",IF(ISNA(MATCH($C570,Invoices!$A$6:$A$505,0)),"Check invoice no.",IF(I570&lt;0,"Overpaid","")))</f>
        <v/>
      </c>
    </row>
    <row r="571" customFormat="false" ht="15" hidden="false" customHeight="false" outlineLevel="0" collapsed="false">
      <c r="A571" s="7"/>
      <c r="B571" s="40"/>
      <c r="C571" s="7"/>
      <c r="D571" s="8" t="str">
        <f aca="false">IF($A571="","",IFERROR(INDEX(Invoices!$D$6:$D$505,MATCH($C571,Invoices!$A$6:$A$505,0)),"Invoice not found"))</f>
        <v/>
      </c>
      <c r="E571" s="7"/>
      <c r="F571" s="7"/>
      <c r="G571" s="42"/>
      <c r="H571" s="38" t="str">
        <f aca="false">IF($A571="","",SUMIFS($G$6:$G571,$C$6:$C571,$C571))</f>
        <v/>
      </c>
      <c r="I571" s="38" t="str">
        <f aca="false">IF($A571="","",IFERROR(ROUND(INDEX(Invoices!$J$6:$J$505,MATCH($C571,Invoices!$A$6:$A$505,0))-H571,2),""))</f>
        <v/>
      </c>
      <c r="J571" s="8" t="str">
        <f aca="false">IF($A571="","",IF(ISNA(MATCH($C571,Invoices!$A$6:$A$505,0)),"Check invoice no.",IF(I571&lt;0,"Overpaid","")))</f>
        <v/>
      </c>
    </row>
    <row r="572" customFormat="false" ht="15" hidden="false" customHeight="false" outlineLevel="0" collapsed="false">
      <c r="A572" s="7"/>
      <c r="B572" s="40"/>
      <c r="C572" s="7"/>
      <c r="D572" s="8" t="str">
        <f aca="false">IF($A572="","",IFERROR(INDEX(Invoices!$D$6:$D$505,MATCH($C572,Invoices!$A$6:$A$505,0)),"Invoice not found"))</f>
        <v/>
      </c>
      <c r="E572" s="7"/>
      <c r="F572" s="7"/>
      <c r="G572" s="42"/>
      <c r="H572" s="38" t="str">
        <f aca="false">IF($A572="","",SUMIFS($G$6:$G572,$C$6:$C572,$C572))</f>
        <v/>
      </c>
      <c r="I572" s="38" t="str">
        <f aca="false">IF($A572="","",IFERROR(ROUND(INDEX(Invoices!$J$6:$J$505,MATCH($C572,Invoices!$A$6:$A$505,0))-H572,2),""))</f>
        <v/>
      </c>
      <c r="J572" s="8" t="str">
        <f aca="false">IF($A572="","",IF(ISNA(MATCH($C572,Invoices!$A$6:$A$505,0)),"Check invoice no.",IF(I572&lt;0,"Overpaid","")))</f>
        <v/>
      </c>
    </row>
    <row r="573" customFormat="false" ht="15" hidden="false" customHeight="false" outlineLevel="0" collapsed="false">
      <c r="A573" s="7"/>
      <c r="B573" s="40"/>
      <c r="C573" s="7"/>
      <c r="D573" s="8" t="str">
        <f aca="false">IF($A573="","",IFERROR(INDEX(Invoices!$D$6:$D$505,MATCH($C573,Invoices!$A$6:$A$505,0)),"Invoice not found"))</f>
        <v/>
      </c>
      <c r="E573" s="7"/>
      <c r="F573" s="7"/>
      <c r="G573" s="42"/>
      <c r="H573" s="38" t="str">
        <f aca="false">IF($A573="","",SUMIFS($G$6:$G573,$C$6:$C573,$C573))</f>
        <v/>
      </c>
      <c r="I573" s="38" t="str">
        <f aca="false">IF($A573="","",IFERROR(ROUND(INDEX(Invoices!$J$6:$J$505,MATCH($C573,Invoices!$A$6:$A$505,0))-H573,2),""))</f>
        <v/>
      </c>
      <c r="J573" s="8" t="str">
        <f aca="false">IF($A573="","",IF(ISNA(MATCH($C573,Invoices!$A$6:$A$505,0)),"Check invoice no.",IF(I573&lt;0,"Overpaid","")))</f>
        <v/>
      </c>
    </row>
    <row r="574" customFormat="false" ht="15" hidden="false" customHeight="false" outlineLevel="0" collapsed="false">
      <c r="A574" s="7"/>
      <c r="B574" s="40"/>
      <c r="C574" s="7"/>
      <c r="D574" s="8" t="str">
        <f aca="false">IF($A574="","",IFERROR(INDEX(Invoices!$D$6:$D$505,MATCH($C574,Invoices!$A$6:$A$505,0)),"Invoice not found"))</f>
        <v/>
      </c>
      <c r="E574" s="7"/>
      <c r="F574" s="7"/>
      <c r="G574" s="42"/>
      <c r="H574" s="38" t="str">
        <f aca="false">IF($A574="","",SUMIFS($G$6:$G574,$C$6:$C574,$C574))</f>
        <v/>
      </c>
      <c r="I574" s="38" t="str">
        <f aca="false">IF($A574="","",IFERROR(ROUND(INDEX(Invoices!$J$6:$J$505,MATCH($C574,Invoices!$A$6:$A$505,0))-H574,2),""))</f>
        <v/>
      </c>
      <c r="J574" s="8" t="str">
        <f aca="false">IF($A574="","",IF(ISNA(MATCH($C574,Invoices!$A$6:$A$505,0)),"Check invoice no.",IF(I574&lt;0,"Overpaid","")))</f>
        <v/>
      </c>
    </row>
    <row r="575" customFormat="false" ht="15" hidden="false" customHeight="false" outlineLevel="0" collapsed="false">
      <c r="A575" s="7"/>
      <c r="B575" s="40"/>
      <c r="C575" s="7"/>
      <c r="D575" s="8" t="str">
        <f aca="false">IF($A575="","",IFERROR(INDEX(Invoices!$D$6:$D$505,MATCH($C575,Invoices!$A$6:$A$505,0)),"Invoice not found"))</f>
        <v/>
      </c>
      <c r="E575" s="7"/>
      <c r="F575" s="7"/>
      <c r="G575" s="42"/>
      <c r="H575" s="38" t="str">
        <f aca="false">IF($A575="","",SUMIFS($G$6:$G575,$C$6:$C575,$C575))</f>
        <v/>
      </c>
      <c r="I575" s="38" t="str">
        <f aca="false">IF($A575="","",IFERROR(ROUND(INDEX(Invoices!$J$6:$J$505,MATCH($C575,Invoices!$A$6:$A$505,0))-H575,2),""))</f>
        <v/>
      </c>
      <c r="J575" s="8" t="str">
        <f aca="false">IF($A575="","",IF(ISNA(MATCH($C575,Invoices!$A$6:$A$505,0)),"Check invoice no.",IF(I575&lt;0,"Overpaid","")))</f>
        <v/>
      </c>
    </row>
    <row r="576" customFormat="false" ht="15" hidden="false" customHeight="false" outlineLevel="0" collapsed="false">
      <c r="A576" s="7"/>
      <c r="B576" s="40"/>
      <c r="C576" s="7"/>
      <c r="D576" s="8" t="str">
        <f aca="false">IF($A576="","",IFERROR(INDEX(Invoices!$D$6:$D$505,MATCH($C576,Invoices!$A$6:$A$505,0)),"Invoice not found"))</f>
        <v/>
      </c>
      <c r="E576" s="7"/>
      <c r="F576" s="7"/>
      <c r="G576" s="42"/>
      <c r="H576" s="38" t="str">
        <f aca="false">IF($A576="","",SUMIFS($G$6:$G576,$C$6:$C576,$C576))</f>
        <v/>
      </c>
      <c r="I576" s="38" t="str">
        <f aca="false">IF($A576="","",IFERROR(ROUND(INDEX(Invoices!$J$6:$J$505,MATCH($C576,Invoices!$A$6:$A$505,0))-H576,2),""))</f>
        <v/>
      </c>
      <c r="J576" s="8" t="str">
        <f aca="false">IF($A576="","",IF(ISNA(MATCH($C576,Invoices!$A$6:$A$505,0)),"Check invoice no.",IF(I576&lt;0,"Overpaid","")))</f>
        <v/>
      </c>
    </row>
    <row r="577" customFormat="false" ht="15" hidden="false" customHeight="false" outlineLevel="0" collapsed="false">
      <c r="A577" s="7"/>
      <c r="B577" s="40"/>
      <c r="C577" s="7"/>
      <c r="D577" s="8" t="str">
        <f aca="false">IF($A577="","",IFERROR(INDEX(Invoices!$D$6:$D$505,MATCH($C577,Invoices!$A$6:$A$505,0)),"Invoice not found"))</f>
        <v/>
      </c>
      <c r="E577" s="7"/>
      <c r="F577" s="7"/>
      <c r="G577" s="42"/>
      <c r="H577" s="38" t="str">
        <f aca="false">IF($A577="","",SUMIFS($G$6:$G577,$C$6:$C577,$C577))</f>
        <v/>
      </c>
      <c r="I577" s="38" t="str">
        <f aca="false">IF($A577="","",IFERROR(ROUND(INDEX(Invoices!$J$6:$J$505,MATCH($C577,Invoices!$A$6:$A$505,0))-H577,2),""))</f>
        <v/>
      </c>
      <c r="J577" s="8" t="str">
        <f aca="false">IF($A577="","",IF(ISNA(MATCH($C577,Invoices!$A$6:$A$505,0)),"Check invoice no.",IF(I577&lt;0,"Overpaid","")))</f>
        <v/>
      </c>
    </row>
    <row r="578" customFormat="false" ht="15" hidden="false" customHeight="false" outlineLevel="0" collapsed="false">
      <c r="A578" s="7"/>
      <c r="B578" s="40"/>
      <c r="C578" s="7"/>
      <c r="D578" s="8" t="str">
        <f aca="false">IF($A578="","",IFERROR(INDEX(Invoices!$D$6:$D$505,MATCH($C578,Invoices!$A$6:$A$505,0)),"Invoice not found"))</f>
        <v/>
      </c>
      <c r="E578" s="7"/>
      <c r="F578" s="7"/>
      <c r="G578" s="42"/>
      <c r="H578" s="38" t="str">
        <f aca="false">IF($A578="","",SUMIFS($G$6:$G578,$C$6:$C578,$C578))</f>
        <v/>
      </c>
      <c r="I578" s="38" t="str">
        <f aca="false">IF($A578="","",IFERROR(ROUND(INDEX(Invoices!$J$6:$J$505,MATCH($C578,Invoices!$A$6:$A$505,0))-H578,2),""))</f>
        <v/>
      </c>
      <c r="J578" s="8" t="str">
        <f aca="false">IF($A578="","",IF(ISNA(MATCH($C578,Invoices!$A$6:$A$505,0)),"Check invoice no.",IF(I578&lt;0,"Overpaid","")))</f>
        <v/>
      </c>
    </row>
    <row r="579" customFormat="false" ht="15" hidden="false" customHeight="false" outlineLevel="0" collapsed="false">
      <c r="A579" s="7"/>
      <c r="B579" s="40"/>
      <c r="C579" s="7"/>
      <c r="D579" s="8" t="str">
        <f aca="false">IF($A579="","",IFERROR(INDEX(Invoices!$D$6:$D$505,MATCH($C579,Invoices!$A$6:$A$505,0)),"Invoice not found"))</f>
        <v/>
      </c>
      <c r="E579" s="7"/>
      <c r="F579" s="7"/>
      <c r="G579" s="42"/>
      <c r="H579" s="38" t="str">
        <f aca="false">IF($A579="","",SUMIFS($G$6:$G579,$C$6:$C579,$C579))</f>
        <v/>
      </c>
      <c r="I579" s="38" t="str">
        <f aca="false">IF($A579="","",IFERROR(ROUND(INDEX(Invoices!$J$6:$J$505,MATCH($C579,Invoices!$A$6:$A$505,0))-H579,2),""))</f>
        <v/>
      </c>
      <c r="J579" s="8" t="str">
        <f aca="false">IF($A579="","",IF(ISNA(MATCH($C579,Invoices!$A$6:$A$505,0)),"Check invoice no.",IF(I579&lt;0,"Overpaid","")))</f>
        <v/>
      </c>
    </row>
    <row r="580" customFormat="false" ht="15" hidden="false" customHeight="false" outlineLevel="0" collapsed="false">
      <c r="A580" s="7"/>
      <c r="B580" s="40"/>
      <c r="C580" s="7"/>
      <c r="D580" s="8" t="str">
        <f aca="false">IF($A580="","",IFERROR(INDEX(Invoices!$D$6:$D$505,MATCH($C580,Invoices!$A$6:$A$505,0)),"Invoice not found"))</f>
        <v/>
      </c>
      <c r="E580" s="7"/>
      <c r="F580" s="7"/>
      <c r="G580" s="42"/>
      <c r="H580" s="38" t="str">
        <f aca="false">IF($A580="","",SUMIFS($G$6:$G580,$C$6:$C580,$C580))</f>
        <v/>
      </c>
      <c r="I580" s="38" t="str">
        <f aca="false">IF($A580="","",IFERROR(ROUND(INDEX(Invoices!$J$6:$J$505,MATCH($C580,Invoices!$A$6:$A$505,0))-H580,2),""))</f>
        <v/>
      </c>
      <c r="J580" s="8" t="str">
        <f aca="false">IF($A580="","",IF(ISNA(MATCH($C580,Invoices!$A$6:$A$505,0)),"Check invoice no.",IF(I580&lt;0,"Overpaid","")))</f>
        <v/>
      </c>
    </row>
    <row r="581" customFormat="false" ht="15" hidden="false" customHeight="false" outlineLevel="0" collapsed="false">
      <c r="A581" s="7"/>
      <c r="B581" s="40"/>
      <c r="C581" s="7"/>
      <c r="D581" s="8" t="str">
        <f aca="false">IF($A581="","",IFERROR(INDEX(Invoices!$D$6:$D$505,MATCH($C581,Invoices!$A$6:$A$505,0)),"Invoice not found"))</f>
        <v/>
      </c>
      <c r="E581" s="7"/>
      <c r="F581" s="7"/>
      <c r="G581" s="42"/>
      <c r="H581" s="38" t="str">
        <f aca="false">IF($A581="","",SUMIFS($G$6:$G581,$C$6:$C581,$C581))</f>
        <v/>
      </c>
      <c r="I581" s="38" t="str">
        <f aca="false">IF($A581="","",IFERROR(ROUND(INDEX(Invoices!$J$6:$J$505,MATCH($C581,Invoices!$A$6:$A$505,0))-H581,2),""))</f>
        <v/>
      </c>
      <c r="J581" s="8" t="str">
        <f aca="false">IF($A581="","",IF(ISNA(MATCH($C581,Invoices!$A$6:$A$505,0)),"Check invoice no.",IF(I581&lt;0,"Overpaid","")))</f>
        <v/>
      </c>
    </row>
    <row r="582" customFormat="false" ht="15" hidden="false" customHeight="false" outlineLevel="0" collapsed="false">
      <c r="A582" s="7"/>
      <c r="B582" s="40"/>
      <c r="C582" s="7"/>
      <c r="D582" s="8" t="str">
        <f aca="false">IF($A582="","",IFERROR(INDEX(Invoices!$D$6:$D$505,MATCH($C582,Invoices!$A$6:$A$505,0)),"Invoice not found"))</f>
        <v/>
      </c>
      <c r="E582" s="7"/>
      <c r="F582" s="7"/>
      <c r="G582" s="42"/>
      <c r="H582" s="38" t="str">
        <f aca="false">IF($A582="","",SUMIFS($G$6:$G582,$C$6:$C582,$C582))</f>
        <v/>
      </c>
      <c r="I582" s="38" t="str">
        <f aca="false">IF($A582="","",IFERROR(ROUND(INDEX(Invoices!$J$6:$J$505,MATCH($C582,Invoices!$A$6:$A$505,0))-H582,2),""))</f>
        <v/>
      </c>
      <c r="J582" s="8" t="str">
        <f aca="false">IF($A582="","",IF(ISNA(MATCH($C582,Invoices!$A$6:$A$505,0)),"Check invoice no.",IF(I582&lt;0,"Overpaid","")))</f>
        <v/>
      </c>
    </row>
    <row r="583" customFormat="false" ht="15" hidden="false" customHeight="false" outlineLevel="0" collapsed="false">
      <c r="A583" s="7"/>
      <c r="B583" s="40"/>
      <c r="C583" s="7"/>
      <c r="D583" s="8" t="str">
        <f aca="false">IF($A583="","",IFERROR(INDEX(Invoices!$D$6:$D$505,MATCH($C583,Invoices!$A$6:$A$505,0)),"Invoice not found"))</f>
        <v/>
      </c>
      <c r="E583" s="7"/>
      <c r="F583" s="7"/>
      <c r="G583" s="42"/>
      <c r="H583" s="38" t="str">
        <f aca="false">IF($A583="","",SUMIFS($G$6:$G583,$C$6:$C583,$C583))</f>
        <v/>
      </c>
      <c r="I583" s="38" t="str">
        <f aca="false">IF($A583="","",IFERROR(ROUND(INDEX(Invoices!$J$6:$J$505,MATCH($C583,Invoices!$A$6:$A$505,0))-H583,2),""))</f>
        <v/>
      </c>
      <c r="J583" s="8" t="str">
        <f aca="false">IF($A583="","",IF(ISNA(MATCH($C583,Invoices!$A$6:$A$505,0)),"Check invoice no.",IF(I583&lt;0,"Overpaid","")))</f>
        <v/>
      </c>
    </row>
    <row r="584" customFormat="false" ht="15" hidden="false" customHeight="false" outlineLevel="0" collapsed="false">
      <c r="A584" s="7"/>
      <c r="B584" s="40"/>
      <c r="C584" s="7"/>
      <c r="D584" s="8" t="str">
        <f aca="false">IF($A584="","",IFERROR(INDEX(Invoices!$D$6:$D$505,MATCH($C584,Invoices!$A$6:$A$505,0)),"Invoice not found"))</f>
        <v/>
      </c>
      <c r="E584" s="7"/>
      <c r="F584" s="7"/>
      <c r="G584" s="42"/>
      <c r="H584" s="38" t="str">
        <f aca="false">IF($A584="","",SUMIFS($G$6:$G584,$C$6:$C584,$C584))</f>
        <v/>
      </c>
      <c r="I584" s="38" t="str">
        <f aca="false">IF($A584="","",IFERROR(ROUND(INDEX(Invoices!$J$6:$J$505,MATCH($C584,Invoices!$A$6:$A$505,0))-H584,2),""))</f>
        <v/>
      </c>
      <c r="J584" s="8" t="str">
        <f aca="false">IF($A584="","",IF(ISNA(MATCH($C584,Invoices!$A$6:$A$505,0)),"Check invoice no.",IF(I584&lt;0,"Overpaid","")))</f>
        <v/>
      </c>
    </row>
    <row r="585" customFormat="false" ht="15" hidden="false" customHeight="false" outlineLevel="0" collapsed="false">
      <c r="A585" s="7"/>
      <c r="B585" s="40"/>
      <c r="C585" s="7"/>
      <c r="D585" s="8" t="str">
        <f aca="false">IF($A585="","",IFERROR(INDEX(Invoices!$D$6:$D$505,MATCH($C585,Invoices!$A$6:$A$505,0)),"Invoice not found"))</f>
        <v/>
      </c>
      <c r="E585" s="7"/>
      <c r="F585" s="7"/>
      <c r="G585" s="42"/>
      <c r="H585" s="38" t="str">
        <f aca="false">IF($A585="","",SUMIFS($G$6:$G585,$C$6:$C585,$C585))</f>
        <v/>
      </c>
      <c r="I585" s="38" t="str">
        <f aca="false">IF($A585="","",IFERROR(ROUND(INDEX(Invoices!$J$6:$J$505,MATCH($C585,Invoices!$A$6:$A$505,0))-H585,2),""))</f>
        <v/>
      </c>
      <c r="J585" s="8" t="str">
        <f aca="false">IF($A585="","",IF(ISNA(MATCH($C585,Invoices!$A$6:$A$505,0)),"Check invoice no.",IF(I585&lt;0,"Overpaid","")))</f>
        <v/>
      </c>
    </row>
    <row r="586" customFormat="false" ht="15" hidden="false" customHeight="false" outlineLevel="0" collapsed="false">
      <c r="A586" s="7"/>
      <c r="B586" s="40"/>
      <c r="C586" s="7"/>
      <c r="D586" s="8" t="str">
        <f aca="false">IF($A586="","",IFERROR(INDEX(Invoices!$D$6:$D$505,MATCH($C586,Invoices!$A$6:$A$505,0)),"Invoice not found"))</f>
        <v/>
      </c>
      <c r="E586" s="7"/>
      <c r="F586" s="7"/>
      <c r="G586" s="42"/>
      <c r="H586" s="38" t="str">
        <f aca="false">IF($A586="","",SUMIFS($G$6:$G586,$C$6:$C586,$C586))</f>
        <v/>
      </c>
      <c r="I586" s="38" t="str">
        <f aca="false">IF($A586="","",IFERROR(ROUND(INDEX(Invoices!$J$6:$J$505,MATCH($C586,Invoices!$A$6:$A$505,0))-H586,2),""))</f>
        <v/>
      </c>
      <c r="J586" s="8" t="str">
        <f aca="false">IF($A586="","",IF(ISNA(MATCH($C586,Invoices!$A$6:$A$505,0)),"Check invoice no.",IF(I586&lt;0,"Overpaid","")))</f>
        <v/>
      </c>
    </row>
    <row r="587" customFormat="false" ht="15" hidden="false" customHeight="false" outlineLevel="0" collapsed="false">
      <c r="A587" s="7"/>
      <c r="B587" s="40"/>
      <c r="C587" s="7"/>
      <c r="D587" s="8" t="str">
        <f aca="false">IF($A587="","",IFERROR(INDEX(Invoices!$D$6:$D$505,MATCH($C587,Invoices!$A$6:$A$505,0)),"Invoice not found"))</f>
        <v/>
      </c>
      <c r="E587" s="7"/>
      <c r="F587" s="7"/>
      <c r="G587" s="42"/>
      <c r="H587" s="38" t="str">
        <f aca="false">IF($A587="","",SUMIFS($G$6:$G587,$C$6:$C587,$C587))</f>
        <v/>
      </c>
      <c r="I587" s="38" t="str">
        <f aca="false">IF($A587="","",IFERROR(ROUND(INDEX(Invoices!$J$6:$J$505,MATCH($C587,Invoices!$A$6:$A$505,0))-H587,2),""))</f>
        <v/>
      </c>
      <c r="J587" s="8" t="str">
        <f aca="false">IF($A587="","",IF(ISNA(MATCH($C587,Invoices!$A$6:$A$505,0)),"Check invoice no.",IF(I587&lt;0,"Overpaid","")))</f>
        <v/>
      </c>
    </row>
    <row r="588" customFormat="false" ht="15" hidden="false" customHeight="false" outlineLevel="0" collapsed="false">
      <c r="A588" s="7"/>
      <c r="B588" s="40"/>
      <c r="C588" s="7"/>
      <c r="D588" s="8" t="str">
        <f aca="false">IF($A588="","",IFERROR(INDEX(Invoices!$D$6:$D$505,MATCH($C588,Invoices!$A$6:$A$505,0)),"Invoice not found"))</f>
        <v/>
      </c>
      <c r="E588" s="7"/>
      <c r="F588" s="7"/>
      <c r="G588" s="42"/>
      <c r="H588" s="38" t="str">
        <f aca="false">IF($A588="","",SUMIFS($G$6:$G588,$C$6:$C588,$C588))</f>
        <v/>
      </c>
      <c r="I588" s="38" t="str">
        <f aca="false">IF($A588="","",IFERROR(ROUND(INDEX(Invoices!$J$6:$J$505,MATCH($C588,Invoices!$A$6:$A$505,0))-H588,2),""))</f>
        <v/>
      </c>
      <c r="J588" s="8" t="str">
        <f aca="false">IF($A588="","",IF(ISNA(MATCH($C588,Invoices!$A$6:$A$505,0)),"Check invoice no.",IF(I588&lt;0,"Overpaid","")))</f>
        <v/>
      </c>
    </row>
    <row r="589" customFormat="false" ht="15" hidden="false" customHeight="false" outlineLevel="0" collapsed="false">
      <c r="A589" s="7"/>
      <c r="B589" s="40"/>
      <c r="C589" s="7"/>
      <c r="D589" s="8" t="str">
        <f aca="false">IF($A589="","",IFERROR(INDEX(Invoices!$D$6:$D$505,MATCH($C589,Invoices!$A$6:$A$505,0)),"Invoice not found"))</f>
        <v/>
      </c>
      <c r="E589" s="7"/>
      <c r="F589" s="7"/>
      <c r="G589" s="42"/>
      <c r="H589" s="38" t="str">
        <f aca="false">IF($A589="","",SUMIFS($G$6:$G589,$C$6:$C589,$C589))</f>
        <v/>
      </c>
      <c r="I589" s="38" t="str">
        <f aca="false">IF($A589="","",IFERROR(ROUND(INDEX(Invoices!$J$6:$J$505,MATCH($C589,Invoices!$A$6:$A$505,0))-H589,2),""))</f>
        <v/>
      </c>
      <c r="J589" s="8" t="str">
        <f aca="false">IF($A589="","",IF(ISNA(MATCH($C589,Invoices!$A$6:$A$505,0)),"Check invoice no.",IF(I589&lt;0,"Overpaid","")))</f>
        <v/>
      </c>
    </row>
    <row r="590" customFormat="false" ht="15" hidden="false" customHeight="false" outlineLevel="0" collapsed="false">
      <c r="A590" s="7"/>
      <c r="B590" s="40"/>
      <c r="C590" s="7"/>
      <c r="D590" s="8" t="str">
        <f aca="false">IF($A590="","",IFERROR(INDEX(Invoices!$D$6:$D$505,MATCH($C590,Invoices!$A$6:$A$505,0)),"Invoice not found"))</f>
        <v/>
      </c>
      <c r="E590" s="7"/>
      <c r="F590" s="7"/>
      <c r="G590" s="42"/>
      <c r="H590" s="38" t="str">
        <f aca="false">IF($A590="","",SUMIFS($G$6:$G590,$C$6:$C590,$C590))</f>
        <v/>
      </c>
      <c r="I590" s="38" t="str">
        <f aca="false">IF($A590="","",IFERROR(ROUND(INDEX(Invoices!$J$6:$J$505,MATCH($C590,Invoices!$A$6:$A$505,0))-H590,2),""))</f>
        <v/>
      </c>
      <c r="J590" s="8" t="str">
        <f aca="false">IF($A590="","",IF(ISNA(MATCH($C590,Invoices!$A$6:$A$505,0)),"Check invoice no.",IF(I590&lt;0,"Overpaid","")))</f>
        <v/>
      </c>
    </row>
    <row r="591" customFormat="false" ht="15" hidden="false" customHeight="false" outlineLevel="0" collapsed="false">
      <c r="A591" s="7"/>
      <c r="B591" s="40"/>
      <c r="C591" s="7"/>
      <c r="D591" s="8" t="str">
        <f aca="false">IF($A591="","",IFERROR(INDEX(Invoices!$D$6:$D$505,MATCH($C591,Invoices!$A$6:$A$505,0)),"Invoice not found"))</f>
        <v/>
      </c>
      <c r="E591" s="7"/>
      <c r="F591" s="7"/>
      <c r="G591" s="42"/>
      <c r="H591" s="38" t="str">
        <f aca="false">IF($A591="","",SUMIFS($G$6:$G591,$C$6:$C591,$C591))</f>
        <v/>
      </c>
      <c r="I591" s="38" t="str">
        <f aca="false">IF($A591="","",IFERROR(ROUND(INDEX(Invoices!$J$6:$J$505,MATCH($C591,Invoices!$A$6:$A$505,0))-H591,2),""))</f>
        <v/>
      </c>
      <c r="J591" s="8" t="str">
        <f aca="false">IF($A591="","",IF(ISNA(MATCH($C591,Invoices!$A$6:$A$505,0)),"Check invoice no.",IF(I591&lt;0,"Overpaid","")))</f>
        <v/>
      </c>
    </row>
    <row r="592" customFormat="false" ht="15" hidden="false" customHeight="false" outlineLevel="0" collapsed="false">
      <c r="A592" s="7"/>
      <c r="B592" s="40"/>
      <c r="C592" s="7"/>
      <c r="D592" s="8" t="str">
        <f aca="false">IF($A592="","",IFERROR(INDEX(Invoices!$D$6:$D$505,MATCH($C592,Invoices!$A$6:$A$505,0)),"Invoice not found"))</f>
        <v/>
      </c>
      <c r="E592" s="7"/>
      <c r="F592" s="7"/>
      <c r="G592" s="42"/>
      <c r="H592" s="38" t="str">
        <f aca="false">IF($A592="","",SUMIFS($G$6:$G592,$C$6:$C592,$C592))</f>
        <v/>
      </c>
      <c r="I592" s="38" t="str">
        <f aca="false">IF($A592="","",IFERROR(ROUND(INDEX(Invoices!$J$6:$J$505,MATCH($C592,Invoices!$A$6:$A$505,0))-H592,2),""))</f>
        <v/>
      </c>
      <c r="J592" s="8" t="str">
        <f aca="false">IF($A592="","",IF(ISNA(MATCH($C592,Invoices!$A$6:$A$505,0)),"Check invoice no.",IF(I592&lt;0,"Overpaid","")))</f>
        <v/>
      </c>
    </row>
    <row r="593" customFormat="false" ht="15" hidden="false" customHeight="false" outlineLevel="0" collapsed="false">
      <c r="A593" s="7"/>
      <c r="B593" s="40"/>
      <c r="C593" s="7"/>
      <c r="D593" s="8" t="str">
        <f aca="false">IF($A593="","",IFERROR(INDEX(Invoices!$D$6:$D$505,MATCH($C593,Invoices!$A$6:$A$505,0)),"Invoice not found"))</f>
        <v/>
      </c>
      <c r="E593" s="7"/>
      <c r="F593" s="7"/>
      <c r="G593" s="42"/>
      <c r="H593" s="38" t="str">
        <f aca="false">IF($A593="","",SUMIFS($G$6:$G593,$C$6:$C593,$C593))</f>
        <v/>
      </c>
      <c r="I593" s="38" t="str">
        <f aca="false">IF($A593="","",IFERROR(ROUND(INDEX(Invoices!$J$6:$J$505,MATCH($C593,Invoices!$A$6:$A$505,0))-H593,2),""))</f>
        <v/>
      </c>
      <c r="J593" s="8" t="str">
        <f aca="false">IF($A593="","",IF(ISNA(MATCH($C593,Invoices!$A$6:$A$505,0)),"Check invoice no.",IF(I593&lt;0,"Overpaid","")))</f>
        <v/>
      </c>
    </row>
    <row r="594" customFormat="false" ht="15" hidden="false" customHeight="false" outlineLevel="0" collapsed="false">
      <c r="A594" s="7"/>
      <c r="B594" s="40"/>
      <c r="C594" s="7"/>
      <c r="D594" s="8" t="str">
        <f aca="false">IF($A594="","",IFERROR(INDEX(Invoices!$D$6:$D$505,MATCH($C594,Invoices!$A$6:$A$505,0)),"Invoice not found"))</f>
        <v/>
      </c>
      <c r="E594" s="7"/>
      <c r="F594" s="7"/>
      <c r="G594" s="42"/>
      <c r="H594" s="38" t="str">
        <f aca="false">IF($A594="","",SUMIFS($G$6:$G594,$C$6:$C594,$C594))</f>
        <v/>
      </c>
      <c r="I594" s="38" t="str">
        <f aca="false">IF($A594="","",IFERROR(ROUND(INDEX(Invoices!$J$6:$J$505,MATCH($C594,Invoices!$A$6:$A$505,0))-H594,2),""))</f>
        <v/>
      </c>
      <c r="J594" s="8" t="str">
        <f aca="false">IF($A594="","",IF(ISNA(MATCH($C594,Invoices!$A$6:$A$505,0)),"Check invoice no.",IF(I594&lt;0,"Overpaid","")))</f>
        <v/>
      </c>
    </row>
    <row r="595" customFormat="false" ht="15" hidden="false" customHeight="false" outlineLevel="0" collapsed="false">
      <c r="A595" s="7"/>
      <c r="B595" s="40"/>
      <c r="C595" s="7"/>
      <c r="D595" s="8" t="str">
        <f aca="false">IF($A595="","",IFERROR(INDEX(Invoices!$D$6:$D$505,MATCH($C595,Invoices!$A$6:$A$505,0)),"Invoice not found"))</f>
        <v/>
      </c>
      <c r="E595" s="7"/>
      <c r="F595" s="7"/>
      <c r="G595" s="42"/>
      <c r="H595" s="38" t="str">
        <f aca="false">IF($A595="","",SUMIFS($G$6:$G595,$C$6:$C595,$C595))</f>
        <v/>
      </c>
      <c r="I595" s="38" t="str">
        <f aca="false">IF($A595="","",IFERROR(ROUND(INDEX(Invoices!$J$6:$J$505,MATCH($C595,Invoices!$A$6:$A$505,0))-H595,2),""))</f>
        <v/>
      </c>
      <c r="J595" s="8" t="str">
        <f aca="false">IF($A595="","",IF(ISNA(MATCH($C595,Invoices!$A$6:$A$505,0)),"Check invoice no.",IF(I595&lt;0,"Overpaid","")))</f>
        <v/>
      </c>
    </row>
    <row r="596" customFormat="false" ht="15" hidden="false" customHeight="false" outlineLevel="0" collapsed="false">
      <c r="A596" s="7"/>
      <c r="B596" s="40"/>
      <c r="C596" s="7"/>
      <c r="D596" s="8" t="str">
        <f aca="false">IF($A596="","",IFERROR(INDEX(Invoices!$D$6:$D$505,MATCH($C596,Invoices!$A$6:$A$505,0)),"Invoice not found"))</f>
        <v/>
      </c>
      <c r="E596" s="7"/>
      <c r="F596" s="7"/>
      <c r="G596" s="42"/>
      <c r="H596" s="38" t="str">
        <f aca="false">IF($A596="","",SUMIFS($G$6:$G596,$C$6:$C596,$C596))</f>
        <v/>
      </c>
      <c r="I596" s="38" t="str">
        <f aca="false">IF($A596="","",IFERROR(ROUND(INDEX(Invoices!$J$6:$J$505,MATCH($C596,Invoices!$A$6:$A$505,0))-H596,2),""))</f>
        <v/>
      </c>
      <c r="J596" s="8" t="str">
        <f aca="false">IF($A596="","",IF(ISNA(MATCH($C596,Invoices!$A$6:$A$505,0)),"Check invoice no.",IF(I596&lt;0,"Overpaid","")))</f>
        <v/>
      </c>
    </row>
    <row r="597" customFormat="false" ht="15" hidden="false" customHeight="false" outlineLevel="0" collapsed="false">
      <c r="A597" s="7"/>
      <c r="B597" s="40"/>
      <c r="C597" s="7"/>
      <c r="D597" s="8" t="str">
        <f aca="false">IF($A597="","",IFERROR(INDEX(Invoices!$D$6:$D$505,MATCH($C597,Invoices!$A$6:$A$505,0)),"Invoice not found"))</f>
        <v/>
      </c>
      <c r="E597" s="7"/>
      <c r="F597" s="7"/>
      <c r="G597" s="42"/>
      <c r="H597" s="38" t="str">
        <f aca="false">IF($A597="","",SUMIFS($G$6:$G597,$C$6:$C597,$C597))</f>
        <v/>
      </c>
      <c r="I597" s="38" t="str">
        <f aca="false">IF($A597="","",IFERROR(ROUND(INDEX(Invoices!$J$6:$J$505,MATCH($C597,Invoices!$A$6:$A$505,0))-H597,2),""))</f>
        <v/>
      </c>
      <c r="J597" s="8" t="str">
        <f aca="false">IF($A597="","",IF(ISNA(MATCH($C597,Invoices!$A$6:$A$505,0)),"Check invoice no.",IF(I597&lt;0,"Overpaid","")))</f>
        <v/>
      </c>
    </row>
    <row r="598" customFormat="false" ht="15" hidden="false" customHeight="false" outlineLevel="0" collapsed="false">
      <c r="A598" s="7"/>
      <c r="B598" s="40"/>
      <c r="C598" s="7"/>
      <c r="D598" s="8" t="str">
        <f aca="false">IF($A598="","",IFERROR(INDEX(Invoices!$D$6:$D$505,MATCH($C598,Invoices!$A$6:$A$505,0)),"Invoice not found"))</f>
        <v/>
      </c>
      <c r="E598" s="7"/>
      <c r="F598" s="7"/>
      <c r="G598" s="42"/>
      <c r="H598" s="38" t="str">
        <f aca="false">IF($A598="","",SUMIFS($G$6:$G598,$C$6:$C598,$C598))</f>
        <v/>
      </c>
      <c r="I598" s="38" t="str">
        <f aca="false">IF($A598="","",IFERROR(ROUND(INDEX(Invoices!$J$6:$J$505,MATCH($C598,Invoices!$A$6:$A$505,0))-H598,2),""))</f>
        <v/>
      </c>
      <c r="J598" s="8" t="str">
        <f aca="false">IF($A598="","",IF(ISNA(MATCH($C598,Invoices!$A$6:$A$505,0)),"Check invoice no.",IF(I598&lt;0,"Overpaid","")))</f>
        <v/>
      </c>
    </row>
    <row r="599" customFormat="false" ht="15" hidden="false" customHeight="false" outlineLevel="0" collapsed="false">
      <c r="A599" s="7"/>
      <c r="B599" s="40"/>
      <c r="C599" s="7"/>
      <c r="D599" s="8" t="str">
        <f aca="false">IF($A599="","",IFERROR(INDEX(Invoices!$D$6:$D$505,MATCH($C599,Invoices!$A$6:$A$505,0)),"Invoice not found"))</f>
        <v/>
      </c>
      <c r="E599" s="7"/>
      <c r="F599" s="7"/>
      <c r="G599" s="42"/>
      <c r="H599" s="38" t="str">
        <f aca="false">IF($A599="","",SUMIFS($G$6:$G599,$C$6:$C599,$C599))</f>
        <v/>
      </c>
      <c r="I599" s="38" t="str">
        <f aca="false">IF($A599="","",IFERROR(ROUND(INDEX(Invoices!$J$6:$J$505,MATCH($C599,Invoices!$A$6:$A$505,0))-H599,2),""))</f>
        <v/>
      </c>
      <c r="J599" s="8" t="str">
        <f aca="false">IF($A599="","",IF(ISNA(MATCH($C599,Invoices!$A$6:$A$505,0)),"Check invoice no.",IF(I599&lt;0,"Overpaid","")))</f>
        <v/>
      </c>
    </row>
    <row r="600" customFormat="false" ht="15" hidden="false" customHeight="false" outlineLevel="0" collapsed="false">
      <c r="A600" s="7"/>
      <c r="B600" s="40"/>
      <c r="C600" s="7"/>
      <c r="D600" s="8" t="str">
        <f aca="false">IF($A600="","",IFERROR(INDEX(Invoices!$D$6:$D$505,MATCH($C600,Invoices!$A$6:$A$505,0)),"Invoice not found"))</f>
        <v/>
      </c>
      <c r="E600" s="7"/>
      <c r="F600" s="7"/>
      <c r="G600" s="42"/>
      <c r="H600" s="38" t="str">
        <f aca="false">IF($A600="","",SUMIFS($G$6:$G600,$C$6:$C600,$C600))</f>
        <v/>
      </c>
      <c r="I600" s="38" t="str">
        <f aca="false">IF($A600="","",IFERROR(ROUND(INDEX(Invoices!$J$6:$J$505,MATCH($C600,Invoices!$A$6:$A$505,0))-H600,2),""))</f>
        <v/>
      </c>
      <c r="J600" s="8" t="str">
        <f aca="false">IF($A600="","",IF(ISNA(MATCH($C600,Invoices!$A$6:$A$505,0)),"Check invoice no.",IF(I600&lt;0,"Overpaid","")))</f>
        <v/>
      </c>
    </row>
    <row r="601" customFormat="false" ht="15" hidden="false" customHeight="false" outlineLevel="0" collapsed="false">
      <c r="A601" s="7"/>
      <c r="B601" s="40"/>
      <c r="C601" s="7"/>
      <c r="D601" s="8" t="str">
        <f aca="false">IF($A601="","",IFERROR(INDEX(Invoices!$D$6:$D$505,MATCH($C601,Invoices!$A$6:$A$505,0)),"Invoice not found"))</f>
        <v/>
      </c>
      <c r="E601" s="7"/>
      <c r="F601" s="7"/>
      <c r="G601" s="42"/>
      <c r="H601" s="38" t="str">
        <f aca="false">IF($A601="","",SUMIFS($G$6:$G601,$C$6:$C601,$C601))</f>
        <v/>
      </c>
      <c r="I601" s="38" t="str">
        <f aca="false">IF($A601="","",IFERROR(ROUND(INDEX(Invoices!$J$6:$J$505,MATCH($C601,Invoices!$A$6:$A$505,0))-H601,2),""))</f>
        <v/>
      </c>
      <c r="J601" s="8" t="str">
        <f aca="false">IF($A601="","",IF(ISNA(MATCH($C601,Invoices!$A$6:$A$505,0)),"Check invoice no.",IF(I601&lt;0,"Overpaid","")))</f>
        <v/>
      </c>
    </row>
    <row r="602" customFormat="false" ht="15" hidden="false" customHeight="false" outlineLevel="0" collapsed="false">
      <c r="A602" s="7"/>
      <c r="B602" s="40"/>
      <c r="C602" s="7"/>
      <c r="D602" s="8" t="str">
        <f aca="false">IF($A602="","",IFERROR(INDEX(Invoices!$D$6:$D$505,MATCH($C602,Invoices!$A$6:$A$505,0)),"Invoice not found"))</f>
        <v/>
      </c>
      <c r="E602" s="7"/>
      <c r="F602" s="7"/>
      <c r="G602" s="42"/>
      <c r="H602" s="38" t="str">
        <f aca="false">IF($A602="","",SUMIFS($G$6:$G602,$C$6:$C602,$C602))</f>
        <v/>
      </c>
      <c r="I602" s="38" t="str">
        <f aca="false">IF($A602="","",IFERROR(ROUND(INDEX(Invoices!$J$6:$J$505,MATCH($C602,Invoices!$A$6:$A$505,0))-H602,2),""))</f>
        <v/>
      </c>
      <c r="J602" s="8" t="str">
        <f aca="false">IF($A602="","",IF(ISNA(MATCH($C602,Invoices!$A$6:$A$505,0)),"Check invoice no.",IF(I602&lt;0,"Overpaid","")))</f>
        <v/>
      </c>
    </row>
    <row r="603" customFormat="false" ht="15" hidden="false" customHeight="false" outlineLevel="0" collapsed="false">
      <c r="A603" s="7"/>
      <c r="B603" s="40"/>
      <c r="C603" s="7"/>
      <c r="D603" s="8" t="str">
        <f aca="false">IF($A603="","",IFERROR(INDEX(Invoices!$D$6:$D$505,MATCH($C603,Invoices!$A$6:$A$505,0)),"Invoice not found"))</f>
        <v/>
      </c>
      <c r="E603" s="7"/>
      <c r="F603" s="7"/>
      <c r="G603" s="42"/>
      <c r="H603" s="38" t="str">
        <f aca="false">IF($A603="","",SUMIFS($G$6:$G603,$C$6:$C603,$C603))</f>
        <v/>
      </c>
      <c r="I603" s="38" t="str">
        <f aca="false">IF($A603="","",IFERROR(ROUND(INDEX(Invoices!$J$6:$J$505,MATCH($C603,Invoices!$A$6:$A$505,0))-H603,2),""))</f>
        <v/>
      </c>
      <c r="J603" s="8" t="str">
        <f aca="false">IF($A603="","",IF(ISNA(MATCH($C603,Invoices!$A$6:$A$505,0)),"Check invoice no.",IF(I603&lt;0,"Overpaid","")))</f>
        <v/>
      </c>
    </row>
    <row r="604" customFormat="false" ht="15" hidden="false" customHeight="false" outlineLevel="0" collapsed="false">
      <c r="A604" s="7"/>
      <c r="B604" s="40"/>
      <c r="C604" s="7"/>
      <c r="D604" s="8" t="str">
        <f aca="false">IF($A604="","",IFERROR(INDEX(Invoices!$D$6:$D$505,MATCH($C604,Invoices!$A$6:$A$505,0)),"Invoice not found"))</f>
        <v/>
      </c>
      <c r="E604" s="7"/>
      <c r="F604" s="7"/>
      <c r="G604" s="42"/>
      <c r="H604" s="38" t="str">
        <f aca="false">IF($A604="","",SUMIFS($G$6:$G604,$C$6:$C604,$C604))</f>
        <v/>
      </c>
      <c r="I604" s="38" t="str">
        <f aca="false">IF($A604="","",IFERROR(ROUND(INDEX(Invoices!$J$6:$J$505,MATCH($C604,Invoices!$A$6:$A$505,0))-H604,2),""))</f>
        <v/>
      </c>
      <c r="J604" s="8" t="str">
        <f aca="false">IF($A604="","",IF(ISNA(MATCH($C604,Invoices!$A$6:$A$505,0)),"Check invoice no.",IF(I604&lt;0,"Overpaid","")))</f>
        <v/>
      </c>
    </row>
    <row r="605" customFormat="false" ht="15" hidden="false" customHeight="false" outlineLevel="0" collapsed="false">
      <c r="A605" s="7"/>
      <c r="B605" s="40"/>
      <c r="C605" s="7"/>
      <c r="D605" s="8" t="str">
        <f aca="false">IF($A605="","",IFERROR(INDEX(Invoices!$D$6:$D$505,MATCH($C605,Invoices!$A$6:$A$505,0)),"Invoice not found"))</f>
        <v/>
      </c>
      <c r="E605" s="7"/>
      <c r="F605" s="7"/>
      <c r="G605" s="42"/>
      <c r="H605" s="38" t="str">
        <f aca="false">IF($A605="","",SUMIFS($G$6:$G605,$C$6:$C605,$C605))</f>
        <v/>
      </c>
      <c r="I605" s="38" t="str">
        <f aca="false">IF($A605="","",IFERROR(ROUND(INDEX(Invoices!$J$6:$J$505,MATCH($C605,Invoices!$A$6:$A$505,0))-H605,2),""))</f>
        <v/>
      </c>
      <c r="J605" s="8" t="str">
        <f aca="false">IF($A605="","",IF(ISNA(MATCH($C605,Invoices!$A$6:$A$505,0)),"Check invoice no.",IF(I605&lt;0,"Overpaid","")))</f>
        <v/>
      </c>
    </row>
    <row r="606" customFormat="false" ht="15" hidden="false" customHeight="false" outlineLevel="0" collapsed="false">
      <c r="A606" s="7"/>
      <c r="B606" s="40"/>
      <c r="C606" s="7"/>
      <c r="D606" s="8" t="str">
        <f aca="false">IF($A606="","",IFERROR(INDEX(Invoices!$D$6:$D$505,MATCH($C606,Invoices!$A$6:$A$505,0)),"Invoice not found"))</f>
        <v/>
      </c>
      <c r="E606" s="7"/>
      <c r="F606" s="7"/>
      <c r="G606" s="42"/>
      <c r="H606" s="38" t="str">
        <f aca="false">IF($A606="","",SUMIFS($G$6:$G606,$C$6:$C606,$C606))</f>
        <v/>
      </c>
      <c r="I606" s="38" t="str">
        <f aca="false">IF($A606="","",IFERROR(ROUND(INDEX(Invoices!$J$6:$J$505,MATCH($C606,Invoices!$A$6:$A$505,0))-H606,2),""))</f>
        <v/>
      </c>
      <c r="J606" s="8" t="str">
        <f aca="false">IF($A606="","",IF(ISNA(MATCH($C606,Invoices!$A$6:$A$505,0)),"Check invoice no.",IF(I606&lt;0,"Overpaid","")))</f>
        <v/>
      </c>
    </row>
    <row r="607" customFormat="false" ht="15" hidden="false" customHeight="false" outlineLevel="0" collapsed="false">
      <c r="A607" s="7"/>
      <c r="B607" s="40"/>
      <c r="C607" s="7"/>
      <c r="D607" s="8" t="str">
        <f aca="false">IF($A607="","",IFERROR(INDEX(Invoices!$D$6:$D$505,MATCH($C607,Invoices!$A$6:$A$505,0)),"Invoice not found"))</f>
        <v/>
      </c>
      <c r="E607" s="7"/>
      <c r="F607" s="7"/>
      <c r="G607" s="42"/>
      <c r="H607" s="38" t="str">
        <f aca="false">IF($A607="","",SUMIFS($G$6:$G607,$C$6:$C607,$C607))</f>
        <v/>
      </c>
      <c r="I607" s="38" t="str">
        <f aca="false">IF($A607="","",IFERROR(ROUND(INDEX(Invoices!$J$6:$J$505,MATCH($C607,Invoices!$A$6:$A$505,0))-H607,2),""))</f>
        <v/>
      </c>
      <c r="J607" s="8" t="str">
        <f aca="false">IF($A607="","",IF(ISNA(MATCH($C607,Invoices!$A$6:$A$505,0)),"Check invoice no.",IF(I607&lt;0,"Overpaid","")))</f>
        <v/>
      </c>
    </row>
    <row r="608" customFormat="false" ht="15" hidden="false" customHeight="false" outlineLevel="0" collapsed="false">
      <c r="A608" s="7"/>
      <c r="B608" s="40"/>
      <c r="C608" s="7"/>
      <c r="D608" s="8" t="str">
        <f aca="false">IF($A608="","",IFERROR(INDEX(Invoices!$D$6:$D$505,MATCH($C608,Invoices!$A$6:$A$505,0)),"Invoice not found"))</f>
        <v/>
      </c>
      <c r="E608" s="7"/>
      <c r="F608" s="7"/>
      <c r="G608" s="42"/>
      <c r="H608" s="38" t="str">
        <f aca="false">IF($A608="","",SUMIFS($G$6:$G608,$C$6:$C608,$C608))</f>
        <v/>
      </c>
      <c r="I608" s="38" t="str">
        <f aca="false">IF($A608="","",IFERROR(ROUND(INDEX(Invoices!$J$6:$J$505,MATCH($C608,Invoices!$A$6:$A$505,0))-H608,2),""))</f>
        <v/>
      </c>
      <c r="J608" s="8" t="str">
        <f aca="false">IF($A608="","",IF(ISNA(MATCH($C608,Invoices!$A$6:$A$505,0)),"Check invoice no.",IF(I608&lt;0,"Overpaid","")))</f>
        <v/>
      </c>
    </row>
    <row r="609" customFormat="false" ht="15" hidden="false" customHeight="false" outlineLevel="0" collapsed="false">
      <c r="A609" s="7"/>
      <c r="B609" s="40"/>
      <c r="C609" s="7"/>
      <c r="D609" s="8" t="str">
        <f aca="false">IF($A609="","",IFERROR(INDEX(Invoices!$D$6:$D$505,MATCH($C609,Invoices!$A$6:$A$505,0)),"Invoice not found"))</f>
        <v/>
      </c>
      <c r="E609" s="7"/>
      <c r="F609" s="7"/>
      <c r="G609" s="42"/>
      <c r="H609" s="38" t="str">
        <f aca="false">IF($A609="","",SUMIFS($G$6:$G609,$C$6:$C609,$C609))</f>
        <v/>
      </c>
      <c r="I609" s="38" t="str">
        <f aca="false">IF($A609="","",IFERROR(ROUND(INDEX(Invoices!$J$6:$J$505,MATCH($C609,Invoices!$A$6:$A$505,0))-H609,2),""))</f>
        <v/>
      </c>
      <c r="J609" s="8" t="str">
        <f aca="false">IF($A609="","",IF(ISNA(MATCH($C609,Invoices!$A$6:$A$505,0)),"Check invoice no.",IF(I609&lt;0,"Overpaid","")))</f>
        <v/>
      </c>
    </row>
    <row r="610" customFormat="false" ht="15" hidden="false" customHeight="false" outlineLevel="0" collapsed="false">
      <c r="A610" s="7"/>
      <c r="B610" s="40"/>
      <c r="C610" s="7"/>
      <c r="D610" s="8" t="str">
        <f aca="false">IF($A610="","",IFERROR(INDEX(Invoices!$D$6:$D$505,MATCH($C610,Invoices!$A$6:$A$505,0)),"Invoice not found"))</f>
        <v/>
      </c>
      <c r="E610" s="7"/>
      <c r="F610" s="7"/>
      <c r="G610" s="42"/>
      <c r="H610" s="38" t="str">
        <f aca="false">IF($A610="","",SUMIFS($G$6:$G610,$C$6:$C610,$C610))</f>
        <v/>
      </c>
      <c r="I610" s="38" t="str">
        <f aca="false">IF($A610="","",IFERROR(ROUND(INDEX(Invoices!$J$6:$J$505,MATCH($C610,Invoices!$A$6:$A$505,0))-H610,2),""))</f>
        <v/>
      </c>
      <c r="J610" s="8" t="str">
        <f aca="false">IF($A610="","",IF(ISNA(MATCH($C610,Invoices!$A$6:$A$505,0)),"Check invoice no.",IF(I610&lt;0,"Overpaid","")))</f>
        <v/>
      </c>
    </row>
    <row r="611" customFormat="false" ht="15" hidden="false" customHeight="false" outlineLevel="0" collapsed="false">
      <c r="A611" s="7"/>
      <c r="B611" s="40"/>
      <c r="C611" s="7"/>
      <c r="D611" s="8" t="str">
        <f aca="false">IF($A611="","",IFERROR(INDEX(Invoices!$D$6:$D$505,MATCH($C611,Invoices!$A$6:$A$505,0)),"Invoice not found"))</f>
        <v/>
      </c>
      <c r="E611" s="7"/>
      <c r="F611" s="7"/>
      <c r="G611" s="42"/>
      <c r="H611" s="38" t="str">
        <f aca="false">IF($A611="","",SUMIFS($G$6:$G611,$C$6:$C611,$C611))</f>
        <v/>
      </c>
      <c r="I611" s="38" t="str">
        <f aca="false">IF($A611="","",IFERROR(ROUND(INDEX(Invoices!$J$6:$J$505,MATCH($C611,Invoices!$A$6:$A$505,0))-H611,2),""))</f>
        <v/>
      </c>
      <c r="J611" s="8" t="str">
        <f aca="false">IF($A611="","",IF(ISNA(MATCH($C611,Invoices!$A$6:$A$505,0)),"Check invoice no.",IF(I611&lt;0,"Overpaid","")))</f>
        <v/>
      </c>
    </row>
    <row r="612" customFormat="false" ht="15" hidden="false" customHeight="false" outlineLevel="0" collapsed="false">
      <c r="A612" s="7"/>
      <c r="B612" s="40"/>
      <c r="C612" s="7"/>
      <c r="D612" s="8" t="str">
        <f aca="false">IF($A612="","",IFERROR(INDEX(Invoices!$D$6:$D$505,MATCH($C612,Invoices!$A$6:$A$505,0)),"Invoice not found"))</f>
        <v/>
      </c>
      <c r="E612" s="7"/>
      <c r="F612" s="7"/>
      <c r="G612" s="42"/>
      <c r="H612" s="38" t="str">
        <f aca="false">IF($A612="","",SUMIFS($G$6:$G612,$C$6:$C612,$C612))</f>
        <v/>
      </c>
      <c r="I612" s="38" t="str">
        <f aca="false">IF($A612="","",IFERROR(ROUND(INDEX(Invoices!$J$6:$J$505,MATCH($C612,Invoices!$A$6:$A$505,0))-H612,2),""))</f>
        <v/>
      </c>
      <c r="J612" s="8" t="str">
        <f aca="false">IF($A612="","",IF(ISNA(MATCH($C612,Invoices!$A$6:$A$505,0)),"Check invoice no.",IF(I612&lt;0,"Overpaid","")))</f>
        <v/>
      </c>
    </row>
    <row r="613" customFormat="false" ht="15" hidden="false" customHeight="false" outlineLevel="0" collapsed="false">
      <c r="A613" s="7"/>
      <c r="B613" s="40"/>
      <c r="C613" s="7"/>
      <c r="D613" s="8" t="str">
        <f aca="false">IF($A613="","",IFERROR(INDEX(Invoices!$D$6:$D$505,MATCH($C613,Invoices!$A$6:$A$505,0)),"Invoice not found"))</f>
        <v/>
      </c>
      <c r="E613" s="7"/>
      <c r="F613" s="7"/>
      <c r="G613" s="42"/>
      <c r="H613" s="38" t="str">
        <f aca="false">IF($A613="","",SUMIFS($G$6:$G613,$C$6:$C613,$C613))</f>
        <v/>
      </c>
      <c r="I613" s="38" t="str">
        <f aca="false">IF($A613="","",IFERROR(ROUND(INDEX(Invoices!$J$6:$J$505,MATCH($C613,Invoices!$A$6:$A$505,0))-H613,2),""))</f>
        <v/>
      </c>
      <c r="J613" s="8" t="str">
        <f aca="false">IF($A613="","",IF(ISNA(MATCH($C613,Invoices!$A$6:$A$505,0)),"Check invoice no.",IF(I613&lt;0,"Overpaid","")))</f>
        <v/>
      </c>
    </row>
    <row r="614" customFormat="false" ht="15" hidden="false" customHeight="false" outlineLevel="0" collapsed="false">
      <c r="A614" s="7"/>
      <c r="B614" s="40"/>
      <c r="C614" s="7"/>
      <c r="D614" s="8" t="str">
        <f aca="false">IF($A614="","",IFERROR(INDEX(Invoices!$D$6:$D$505,MATCH($C614,Invoices!$A$6:$A$505,0)),"Invoice not found"))</f>
        <v/>
      </c>
      <c r="E614" s="7"/>
      <c r="F614" s="7"/>
      <c r="G614" s="42"/>
      <c r="H614" s="38" t="str">
        <f aca="false">IF($A614="","",SUMIFS($G$6:$G614,$C$6:$C614,$C614))</f>
        <v/>
      </c>
      <c r="I614" s="38" t="str">
        <f aca="false">IF($A614="","",IFERROR(ROUND(INDEX(Invoices!$J$6:$J$505,MATCH($C614,Invoices!$A$6:$A$505,0))-H614,2),""))</f>
        <v/>
      </c>
      <c r="J614" s="8" t="str">
        <f aca="false">IF($A614="","",IF(ISNA(MATCH($C614,Invoices!$A$6:$A$505,0)),"Check invoice no.",IF(I614&lt;0,"Overpaid","")))</f>
        <v/>
      </c>
    </row>
    <row r="615" customFormat="false" ht="15" hidden="false" customHeight="false" outlineLevel="0" collapsed="false">
      <c r="A615" s="7"/>
      <c r="B615" s="40"/>
      <c r="C615" s="7"/>
      <c r="D615" s="8" t="str">
        <f aca="false">IF($A615="","",IFERROR(INDEX(Invoices!$D$6:$D$505,MATCH($C615,Invoices!$A$6:$A$505,0)),"Invoice not found"))</f>
        <v/>
      </c>
      <c r="E615" s="7"/>
      <c r="F615" s="7"/>
      <c r="G615" s="42"/>
      <c r="H615" s="38" t="str">
        <f aca="false">IF($A615="","",SUMIFS($G$6:$G615,$C$6:$C615,$C615))</f>
        <v/>
      </c>
      <c r="I615" s="38" t="str">
        <f aca="false">IF($A615="","",IFERROR(ROUND(INDEX(Invoices!$J$6:$J$505,MATCH($C615,Invoices!$A$6:$A$505,0))-H615,2),""))</f>
        <v/>
      </c>
      <c r="J615" s="8" t="str">
        <f aca="false">IF($A615="","",IF(ISNA(MATCH($C615,Invoices!$A$6:$A$505,0)),"Check invoice no.",IF(I615&lt;0,"Overpaid","")))</f>
        <v/>
      </c>
    </row>
    <row r="616" customFormat="false" ht="15" hidden="false" customHeight="false" outlineLevel="0" collapsed="false">
      <c r="A616" s="7"/>
      <c r="B616" s="40"/>
      <c r="C616" s="7"/>
      <c r="D616" s="8" t="str">
        <f aca="false">IF($A616="","",IFERROR(INDEX(Invoices!$D$6:$D$505,MATCH($C616,Invoices!$A$6:$A$505,0)),"Invoice not found"))</f>
        <v/>
      </c>
      <c r="E616" s="7"/>
      <c r="F616" s="7"/>
      <c r="G616" s="42"/>
      <c r="H616" s="38" t="str">
        <f aca="false">IF($A616="","",SUMIFS($G$6:$G616,$C$6:$C616,$C616))</f>
        <v/>
      </c>
      <c r="I616" s="38" t="str">
        <f aca="false">IF($A616="","",IFERROR(ROUND(INDEX(Invoices!$J$6:$J$505,MATCH($C616,Invoices!$A$6:$A$505,0))-H616,2),""))</f>
        <v/>
      </c>
      <c r="J616" s="8" t="str">
        <f aca="false">IF($A616="","",IF(ISNA(MATCH($C616,Invoices!$A$6:$A$505,0)),"Check invoice no.",IF(I616&lt;0,"Overpaid","")))</f>
        <v/>
      </c>
    </row>
    <row r="617" customFormat="false" ht="15" hidden="false" customHeight="false" outlineLevel="0" collapsed="false">
      <c r="A617" s="7"/>
      <c r="B617" s="40"/>
      <c r="C617" s="7"/>
      <c r="D617" s="8" t="str">
        <f aca="false">IF($A617="","",IFERROR(INDEX(Invoices!$D$6:$D$505,MATCH($C617,Invoices!$A$6:$A$505,0)),"Invoice not found"))</f>
        <v/>
      </c>
      <c r="E617" s="7"/>
      <c r="F617" s="7"/>
      <c r="G617" s="42"/>
      <c r="H617" s="38" t="str">
        <f aca="false">IF($A617="","",SUMIFS($G$6:$G617,$C$6:$C617,$C617))</f>
        <v/>
      </c>
      <c r="I617" s="38" t="str">
        <f aca="false">IF($A617="","",IFERROR(ROUND(INDEX(Invoices!$J$6:$J$505,MATCH($C617,Invoices!$A$6:$A$505,0))-H617,2),""))</f>
        <v/>
      </c>
      <c r="J617" s="8" t="str">
        <f aca="false">IF($A617="","",IF(ISNA(MATCH($C617,Invoices!$A$6:$A$505,0)),"Check invoice no.",IF(I617&lt;0,"Overpaid","")))</f>
        <v/>
      </c>
    </row>
    <row r="618" customFormat="false" ht="15" hidden="false" customHeight="false" outlineLevel="0" collapsed="false">
      <c r="A618" s="7"/>
      <c r="B618" s="40"/>
      <c r="C618" s="7"/>
      <c r="D618" s="8" t="str">
        <f aca="false">IF($A618="","",IFERROR(INDEX(Invoices!$D$6:$D$505,MATCH($C618,Invoices!$A$6:$A$505,0)),"Invoice not found"))</f>
        <v/>
      </c>
      <c r="E618" s="7"/>
      <c r="F618" s="7"/>
      <c r="G618" s="42"/>
      <c r="H618" s="38" t="str">
        <f aca="false">IF($A618="","",SUMIFS($G$6:$G618,$C$6:$C618,$C618))</f>
        <v/>
      </c>
      <c r="I618" s="38" t="str">
        <f aca="false">IF($A618="","",IFERROR(ROUND(INDEX(Invoices!$J$6:$J$505,MATCH($C618,Invoices!$A$6:$A$505,0))-H618,2),""))</f>
        <v/>
      </c>
      <c r="J618" s="8" t="str">
        <f aca="false">IF($A618="","",IF(ISNA(MATCH($C618,Invoices!$A$6:$A$505,0)),"Check invoice no.",IF(I618&lt;0,"Overpaid","")))</f>
        <v/>
      </c>
    </row>
    <row r="619" customFormat="false" ht="15" hidden="false" customHeight="false" outlineLevel="0" collapsed="false">
      <c r="A619" s="7"/>
      <c r="B619" s="40"/>
      <c r="C619" s="7"/>
      <c r="D619" s="8" t="str">
        <f aca="false">IF($A619="","",IFERROR(INDEX(Invoices!$D$6:$D$505,MATCH($C619,Invoices!$A$6:$A$505,0)),"Invoice not found"))</f>
        <v/>
      </c>
      <c r="E619" s="7"/>
      <c r="F619" s="7"/>
      <c r="G619" s="42"/>
      <c r="H619" s="38" t="str">
        <f aca="false">IF($A619="","",SUMIFS($G$6:$G619,$C$6:$C619,$C619))</f>
        <v/>
      </c>
      <c r="I619" s="38" t="str">
        <f aca="false">IF($A619="","",IFERROR(ROUND(INDEX(Invoices!$J$6:$J$505,MATCH($C619,Invoices!$A$6:$A$505,0))-H619,2),""))</f>
        <v/>
      </c>
      <c r="J619" s="8" t="str">
        <f aca="false">IF($A619="","",IF(ISNA(MATCH($C619,Invoices!$A$6:$A$505,0)),"Check invoice no.",IF(I619&lt;0,"Overpaid","")))</f>
        <v/>
      </c>
    </row>
    <row r="620" customFormat="false" ht="15" hidden="false" customHeight="false" outlineLevel="0" collapsed="false">
      <c r="A620" s="7"/>
      <c r="B620" s="40"/>
      <c r="C620" s="7"/>
      <c r="D620" s="8" t="str">
        <f aca="false">IF($A620="","",IFERROR(INDEX(Invoices!$D$6:$D$505,MATCH($C620,Invoices!$A$6:$A$505,0)),"Invoice not found"))</f>
        <v/>
      </c>
      <c r="E620" s="7"/>
      <c r="F620" s="7"/>
      <c r="G620" s="42"/>
      <c r="H620" s="38" t="str">
        <f aca="false">IF($A620="","",SUMIFS($G$6:$G620,$C$6:$C620,$C620))</f>
        <v/>
      </c>
      <c r="I620" s="38" t="str">
        <f aca="false">IF($A620="","",IFERROR(ROUND(INDEX(Invoices!$J$6:$J$505,MATCH($C620,Invoices!$A$6:$A$505,0))-H620,2),""))</f>
        <v/>
      </c>
      <c r="J620" s="8" t="str">
        <f aca="false">IF($A620="","",IF(ISNA(MATCH($C620,Invoices!$A$6:$A$505,0)),"Check invoice no.",IF(I620&lt;0,"Overpaid","")))</f>
        <v/>
      </c>
    </row>
    <row r="621" customFormat="false" ht="15" hidden="false" customHeight="false" outlineLevel="0" collapsed="false">
      <c r="A621" s="7"/>
      <c r="B621" s="40"/>
      <c r="C621" s="7"/>
      <c r="D621" s="8" t="str">
        <f aca="false">IF($A621="","",IFERROR(INDEX(Invoices!$D$6:$D$505,MATCH($C621,Invoices!$A$6:$A$505,0)),"Invoice not found"))</f>
        <v/>
      </c>
      <c r="E621" s="7"/>
      <c r="F621" s="7"/>
      <c r="G621" s="42"/>
      <c r="H621" s="38" t="str">
        <f aca="false">IF($A621="","",SUMIFS($G$6:$G621,$C$6:$C621,$C621))</f>
        <v/>
      </c>
      <c r="I621" s="38" t="str">
        <f aca="false">IF($A621="","",IFERROR(ROUND(INDEX(Invoices!$J$6:$J$505,MATCH($C621,Invoices!$A$6:$A$505,0))-H621,2),""))</f>
        <v/>
      </c>
      <c r="J621" s="8" t="str">
        <f aca="false">IF($A621="","",IF(ISNA(MATCH($C621,Invoices!$A$6:$A$505,0)),"Check invoice no.",IF(I621&lt;0,"Overpaid","")))</f>
        <v/>
      </c>
    </row>
    <row r="622" customFormat="false" ht="15" hidden="false" customHeight="false" outlineLevel="0" collapsed="false">
      <c r="A622" s="7"/>
      <c r="B622" s="40"/>
      <c r="C622" s="7"/>
      <c r="D622" s="8" t="str">
        <f aca="false">IF($A622="","",IFERROR(INDEX(Invoices!$D$6:$D$505,MATCH($C622,Invoices!$A$6:$A$505,0)),"Invoice not found"))</f>
        <v/>
      </c>
      <c r="E622" s="7"/>
      <c r="F622" s="7"/>
      <c r="G622" s="42"/>
      <c r="H622" s="38" t="str">
        <f aca="false">IF($A622="","",SUMIFS($G$6:$G622,$C$6:$C622,$C622))</f>
        <v/>
      </c>
      <c r="I622" s="38" t="str">
        <f aca="false">IF($A622="","",IFERROR(ROUND(INDEX(Invoices!$J$6:$J$505,MATCH($C622,Invoices!$A$6:$A$505,0))-H622,2),""))</f>
        <v/>
      </c>
      <c r="J622" s="8" t="str">
        <f aca="false">IF($A622="","",IF(ISNA(MATCH($C622,Invoices!$A$6:$A$505,0)),"Check invoice no.",IF(I622&lt;0,"Overpaid","")))</f>
        <v/>
      </c>
    </row>
    <row r="623" customFormat="false" ht="15" hidden="false" customHeight="false" outlineLevel="0" collapsed="false">
      <c r="A623" s="7"/>
      <c r="B623" s="40"/>
      <c r="C623" s="7"/>
      <c r="D623" s="8" t="str">
        <f aca="false">IF($A623="","",IFERROR(INDEX(Invoices!$D$6:$D$505,MATCH($C623,Invoices!$A$6:$A$505,0)),"Invoice not found"))</f>
        <v/>
      </c>
      <c r="E623" s="7"/>
      <c r="F623" s="7"/>
      <c r="G623" s="42"/>
      <c r="H623" s="38" t="str">
        <f aca="false">IF($A623="","",SUMIFS($G$6:$G623,$C$6:$C623,$C623))</f>
        <v/>
      </c>
      <c r="I623" s="38" t="str">
        <f aca="false">IF($A623="","",IFERROR(ROUND(INDEX(Invoices!$J$6:$J$505,MATCH($C623,Invoices!$A$6:$A$505,0))-H623,2),""))</f>
        <v/>
      </c>
      <c r="J623" s="8" t="str">
        <f aca="false">IF($A623="","",IF(ISNA(MATCH($C623,Invoices!$A$6:$A$505,0)),"Check invoice no.",IF(I623&lt;0,"Overpaid","")))</f>
        <v/>
      </c>
    </row>
    <row r="624" customFormat="false" ht="15" hidden="false" customHeight="false" outlineLevel="0" collapsed="false">
      <c r="A624" s="7"/>
      <c r="B624" s="40"/>
      <c r="C624" s="7"/>
      <c r="D624" s="8" t="str">
        <f aca="false">IF($A624="","",IFERROR(INDEX(Invoices!$D$6:$D$505,MATCH($C624,Invoices!$A$6:$A$505,0)),"Invoice not found"))</f>
        <v/>
      </c>
      <c r="E624" s="7"/>
      <c r="F624" s="7"/>
      <c r="G624" s="42"/>
      <c r="H624" s="38" t="str">
        <f aca="false">IF($A624="","",SUMIFS($G$6:$G624,$C$6:$C624,$C624))</f>
        <v/>
      </c>
      <c r="I624" s="38" t="str">
        <f aca="false">IF($A624="","",IFERROR(ROUND(INDEX(Invoices!$J$6:$J$505,MATCH($C624,Invoices!$A$6:$A$505,0))-H624,2),""))</f>
        <v/>
      </c>
      <c r="J624" s="8" t="str">
        <f aca="false">IF($A624="","",IF(ISNA(MATCH($C624,Invoices!$A$6:$A$505,0)),"Check invoice no.",IF(I624&lt;0,"Overpaid","")))</f>
        <v/>
      </c>
    </row>
    <row r="625" customFormat="false" ht="15" hidden="false" customHeight="false" outlineLevel="0" collapsed="false">
      <c r="A625" s="7"/>
      <c r="B625" s="40"/>
      <c r="C625" s="7"/>
      <c r="D625" s="8" t="str">
        <f aca="false">IF($A625="","",IFERROR(INDEX(Invoices!$D$6:$D$505,MATCH($C625,Invoices!$A$6:$A$505,0)),"Invoice not found"))</f>
        <v/>
      </c>
      <c r="E625" s="7"/>
      <c r="F625" s="7"/>
      <c r="G625" s="42"/>
      <c r="H625" s="38" t="str">
        <f aca="false">IF($A625="","",SUMIFS($G$6:$G625,$C$6:$C625,$C625))</f>
        <v/>
      </c>
      <c r="I625" s="38" t="str">
        <f aca="false">IF($A625="","",IFERROR(ROUND(INDEX(Invoices!$J$6:$J$505,MATCH($C625,Invoices!$A$6:$A$505,0))-H625,2),""))</f>
        <v/>
      </c>
      <c r="J625" s="8" t="str">
        <f aca="false">IF($A625="","",IF(ISNA(MATCH($C625,Invoices!$A$6:$A$505,0)),"Check invoice no.",IF(I625&lt;0,"Overpaid","")))</f>
        <v/>
      </c>
    </row>
    <row r="626" customFormat="false" ht="15" hidden="false" customHeight="false" outlineLevel="0" collapsed="false">
      <c r="A626" s="7"/>
      <c r="B626" s="40"/>
      <c r="C626" s="7"/>
      <c r="D626" s="8" t="str">
        <f aca="false">IF($A626="","",IFERROR(INDEX(Invoices!$D$6:$D$505,MATCH($C626,Invoices!$A$6:$A$505,0)),"Invoice not found"))</f>
        <v/>
      </c>
      <c r="E626" s="7"/>
      <c r="F626" s="7"/>
      <c r="G626" s="42"/>
      <c r="H626" s="38" t="str">
        <f aca="false">IF($A626="","",SUMIFS($G$6:$G626,$C$6:$C626,$C626))</f>
        <v/>
      </c>
      <c r="I626" s="38" t="str">
        <f aca="false">IF($A626="","",IFERROR(ROUND(INDEX(Invoices!$J$6:$J$505,MATCH($C626,Invoices!$A$6:$A$505,0))-H626,2),""))</f>
        <v/>
      </c>
      <c r="J626" s="8" t="str">
        <f aca="false">IF($A626="","",IF(ISNA(MATCH($C626,Invoices!$A$6:$A$505,0)),"Check invoice no.",IF(I626&lt;0,"Overpaid","")))</f>
        <v/>
      </c>
    </row>
    <row r="627" customFormat="false" ht="15" hidden="false" customHeight="false" outlineLevel="0" collapsed="false">
      <c r="A627" s="7"/>
      <c r="B627" s="40"/>
      <c r="C627" s="7"/>
      <c r="D627" s="8" t="str">
        <f aca="false">IF($A627="","",IFERROR(INDEX(Invoices!$D$6:$D$505,MATCH($C627,Invoices!$A$6:$A$505,0)),"Invoice not found"))</f>
        <v/>
      </c>
      <c r="E627" s="7"/>
      <c r="F627" s="7"/>
      <c r="G627" s="42"/>
      <c r="H627" s="38" t="str">
        <f aca="false">IF($A627="","",SUMIFS($G$6:$G627,$C$6:$C627,$C627))</f>
        <v/>
      </c>
      <c r="I627" s="38" t="str">
        <f aca="false">IF($A627="","",IFERROR(ROUND(INDEX(Invoices!$J$6:$J$505,MATCH($C627,Invoices!$A$6:$A$505,0))-H627,2),""))</f>
        <v/>
      </c>
      <c r="J627" s="8" t="str">
        <f aca="false">IF($A627="","",IF(ISNA(MATCH($C627,Invoices!$A$6:$A$505,0)),"Check invoice no.",IF(I627&lt;0,"Overpaid","")))</f>
        <v/>
      </c>
    </row>
    <row r="628" customFormat="false" ht="15" hidden="false" customHeight="false" outlineLevel="0" collapsed="false">
      <c r="A628" s="7"/>
      <c r="B628" s="40"/>
      <c r="C628" s="7"/>
      <c r="D628" s="8" t="str">
        <f aca="false">IF($A628="","",IFERROR(INDEX(Invoices!$D$6:$D$505,MATCH($C628,Invoices!$A$6:$A$505,0)),"Invoice not found"))</f>
        <v/>
      </c>
      <c r="E628" s="7"/>
      <c r="F628" s="7"/>
      <c r="G628" s="42"/>
      <c r="H628" s="38" t="str">
        <f aca="false">IF($A628="","",SUMIFS($G$6:$G628,$C$6:$C628,$C628))</f>
        <v/>
      </c>
      <c r="I628" s="38" t="str">
        <f aca="false">IF($A628="","",IFERROR(ROUND(INDEX(Invoices!$J$6:$J$505,MATCH($C628,Invoices!$A$6:$A$505,0))-H628,2),""))</f>
        <v/>
      </c>
      <c r="J628" s="8" t="str">
        <f aca="false">IF($A628="","",IF(ISNA(MATCH($C628,Invoices!$A$6:$A$505,0)),"Check invoice no.",IF(I628&lt;0,"Overpaid","")))</f>
        <v/>
      </c>
    </row>
    <row r="629" customFormat="false" ht="15" hidden="false" customHeight="false" outlineLevel="0" collapsed="false">
      <c r="A629" s="7"/>
      <c r="B629" s="40"/>
      <c r="C629" s="7"/>
      <c r="D629" s="8" t="str">
        <f aca="false">IF($A629="","",IFERROR(INDEX(Invoices!$D$6:$D$505,MATCH($C629,Invoices!$A$6:$A$505,0)),"Invoice not found"))</f>
        <v/>
      </c>
      <c r="E629" s="7"/>
      <c r="F629" s="7"/>
      <c r="G629" s="42"/>
      <c r="H629" s="38" t="str">
        <f aca="false">IF($A629="","",SUMIFS($G$6:$G629,$C$6:$C629,$C629))</f>
        <v/>
      </c>
      <c r="I629" s="38" t="str">
        <f aca="false">IF($A629="","",IFERROR(ROUND(INDEX(Invoices!$J$6:$J$505,MATCH($C629,Invoices!$A$6:$A$505,0))-H629,2),""))</f>
        <v/>
      </c>
      <c r="J629" s="8" t="str">
        <f aca="false">IF($A629="","",IF(ISNA(MATCH($C629,Invoices!$A$6:$A$505,0)),"Check invoice no.",IF(I629&lt;0,"Overpaid","")))</f>
        <v/>
      </c>
    </row>
    <row r="630" customFormat="false" ht="15" hidden="false" customHeight="false" outlineLevel="0" collapsed="false">
      <c r="A630" s="7"/>
      <c r="B630" s="40"/>
      <c r="C630" s="7"/>
      <c r="D630" s="8" t="str">
        <f aca="false">IF($A630="","",IFERROR(INDEX(Invoices!$D$6:$D$505,MATCH($C630,Invoices!$A$6:$A$505,0)),"Invoice not found"))</f>
        <v/>
      </c>
      <c r="E630" s="7"/>
      <c r="F630" s="7"/>
      <c r="G630" s="42"/>
      <c r="H630" s="38" t="str">
        <f aca="false">IF($A630="","",SUMIFS($G$6:$G630,$C$6:$C630,$C630))</f>
        <v/>
      </c>
      <c r="I630" s="38" t="str">
        <f aca="false">IF($A630="","",IFERROR(ROUND(INDEX(Invoices!$J$6:$J$505,MATCH($C630,Invoices!$A$6:$A$505,0))-H630,2),""))</f>
        <v/>
      </c>
      <c r="J630" s="8" t="str">
        <f aca="false">IF($A630="","",IF(ISNA(MATCH($C630,Invoices!$A$6:$A$505,0)),"Check invoice no.",IF(I630&lt;0,"Overpaid","")))</f>
        <v/>
      </c>
    </row>
    <row r="631" customFormat="false" ht="15" hidden="false" customHeight="false" outlineLevel="0" collapsed="false">
      <c r="A631" s="7"/>
      <c r="B631" s="40"/>
      <c r="C631" s="7"/>
      <c r="D631" s="8" t="str">
        <f aca="false">IF($A631="","",IFERROR(INDEX(Invoices!$D$6:$D$505,MATCH($C631,Invoices!$A$6:$A$505,0)),"Invoice not found"))</f>
        <v/>
      </c>
      <c r="E631" s="7"/>
      <c r="F631" s="7"/>
      <c r="G631" s="42"/>
      <c r="H631" s="38" t="str">
        <f aca="false">IF($A631="","",SUMIFS($G$6:$G631,$C$6:$C631,$C631))</f>
        <v/>
      </c>
      <c r="I631" s="38" t="str">
        <f aca="false">IF($A631="","",IFERROR(ROUND(INDEX(Invoices!$J$6:$J$505,MATCH($C631,Invoices!$A$6:$A$505,0))-H631,2),""))</f>
        <v/>
      </c>
      <c r="J631" s="8" t="str">
        <f aca="false">IF($A631="","",IF(ISNA(MATCH($C631,Invoices!$A$6:$A$505,0)),"Check invoice no.",IF(I631&lt;0,"Overpaid","")))</f>
        <v/>
      </c>
    </row>
    <row r="632" customFormat="false" ht="15" hidden="false" customHeight="false" outlineLevel="0" collapsed="false">
      <c r="A632" s="7"/>
      <c r="B632" s="40"/>
      <c r="C632" s="7"/>
      <c r="D632" s="8" t="str">
        <f aca="false">IF($A632="","",IFERROR(INDEX(Invoices!$D$6:$D$505,MATCH($C632,Invoices!$A$6:$A$505,0)),"Invoice not found"))</f>
        <v/>
      </c>
      <c r="E632" s="7"/>
      <c r="F632" s="7"/>
      <c r="G632" s="42"/>
      <c r="H632" s="38" t="str">
        <f aca="false">IF($A632="","",SUMIFS($G$6:$G632,$C$6:$C632,$C632))</f>
        <v/>
      </c>
      <c r="I632" s="38" t="str">
        <f aca="false">IF($A632="","",IFERROR(ROUND(INDEX(Invoices!$J$6:$J$505,MATCH($C632,Invoices!$A$6:$A$505,0))-H632,2),""))</f>
        <v/>
      </c>
      <c r="J632" s="8" t="str">
        <f aca="false">IF($A632="","",IF(ISNA(MATCH($C632,Invoices!$A$6:$A$505,0)),"Check invoice no.",IF(I632&lt;0,"Overpaid","")))</f>
        <v/>
      </c>
    </row>
    <row r="633" customFormat="false" ht="15" hidden="false" customHeight="false" outlineLevel="0" collapsed="false">
      <c r="A633" s="7"/>
      <c r="B633" s="40"/>
      <c r="C633" s="7"/>
      <c r="D633" s="8" t="str">
        <f aca="false">IF($A633="","",IFERROR(INDEX(Invoices!$D$6:$D$505,MATCH($C633,Invoices!$A$6:$A$505,0)),"Invoice not found"))</f>
        <v/>
      </c>
      <c r="E633" s="7"/>
      <c r="F633" s="7"/>
      <c r="G633" s="42"/>
      <c r="H633" s="38" t="str">
        <f aca="false">IF($A633="","",SUMIFS($G$6:$G633,$C$6:$C633,$C633))</f>
        <v/>
      </c>
      <c r="I633" s="38" t="str">
        <f aca="false">IF($A633="","",IFERROR(ROUND(INDEX(Invoices!$J$6:$J$505,MATCH($C633,Invoices!$A$6:$A$505,0))-H633,2),""))</f>
        <v/>
      </c>
      <c r="J633" s="8" t="str">
        <f aca="false">IF($A633="","",IF(ISNA(MATCH($C633,Invoices!$A$6:$A$505,0)),"Check invoice no.",IF(I633&lt;0,"Overpaid","")))</f>
        <v/>
      </c>
    </row>
    <row r="634" customFormat="false" ht="15" hidden="false" customHeight="false" outlineLevel="0" collapsed="false">
      <c r="A634" s="7"/>
      <c r="B634" s="40"/>
      <c r="C634" s="7"/>
      <c r="D634" s="8" t="str">
        <f aca="false">IF($A634="","",IFERROR(INDEX(Invoices!$D$6:$D$505,MATCH($C634,Invoices!$A$6:$A$505,0)),"Invoice not found"))</f>
        <v/>
      </c>
      <c r="E634" s="7"/>
      <c r="F634" s="7"/>
      <c r="G634" s="42"/>
      <c r="H634" s="38" t="str">
        <f aca="false">IF($A634="","",SUMIFS($G$6:$G634,$C$6:$C634,$C634))</f>
        <v/>
      </c>
      <c r="I634" s="38" t="str">
        <f aca="false">IF($A634="","",IFERROR(ROUND(INDEX(Invoices!$J$6:$J$505,MATCH($C634,Invoices!$A$6:$A$505,0))-H634,2),""))</f>
        <v/>
      </c>
      <c r="J634" s="8" t="str">
        <f aca="false">IF($A634="","",IF(ISNA(MATCH($C634,Invoices!$A$6:$A$505,0)),"Check invoice no.",IF(I634&lt;0,"Overpaid","")))</f>
        <v/>
      </c>
    </row>
    <row r="635" customFormat="false" ht="15" hidden="false" customHeight="false" outlineLevel="0" collapsed="false">
      <c r="A635" s="7"/>
      <c r="B635" s="40"/>
      <c r="C635" s="7"/>
      <c r="D635" s="8" t="str">
        <f aca="false">IF($A635="","",IFERROR(INDEX(Invoices!$D$6:$D$505,MATCH($C635,Invoices!$A$6:$A$505,0)),"Invoice not found"))</f>
        <v/>
      </c>
      <c r="E635" s="7"/>
      <c r="F635" s="7"/>
      <c r="G635" s="42"/>
      <c r="H635" s="38" t="str">
        <f aca="false">IF($A635="","",SUMIFS($G$6:$G635,$C$6:$C635,$C635))</f>
        <v/>
      </c>
      <c r="I635" s="38" t="str">
        <f aca="false">IF($A635="","",IFERROR(ROUND(INDEX(Invoices!$J$6:$J$505,MATCH($C635,Invoices!$A$6:$A$505,0))-H635,2),""))</f>
        <v/>
      </c>
      <c r="J635" s="8" t="str">
        <f aca="false">IF($A635="","",IF(ISNA(MATCH($C635,Invoices!$A$6:$A$505,0)),"Check invoice no.",IF(I635&lt;0,"Overpaid","")))</f>
        <v/>
      </c>
    </row>
    <row r="636" customFormat="false" ht="15" hidden="false" customHeight="false" outlineLevel="0" collapsed="false">
      <c r="A636" s="7"/>
      <c r="B636" s="40"/>
      <c r="C636" s="7"/>
      <c r="D636" s="8" t="str">
        <f aca="false">IF($A636="","",IFERROR(INDEX(Invoices!$D$6:$D$505,MATCH($C636,Invoices!$A$6:$A$505,0)),"Invoice not found"))</f>
        <v/>
      </c>
      <c r="E636" s="7"/>
      <c r="F636" s="7"/>
      <c r="G636" s="42"/>
      <c r="H636" s="38" t="str">
        <f aca="false">IF($A636="","",SUMIFS($G$6:$G636,$C$6:$C636,$C636))</f>
        <v/>
      </c>
      <c r="I636" s="38" t="str">
        <f aca="false">IF($A636="","",IFERROR(ROUND(INDEX(Invoices!$J$6:$J$505,MATCH($C636,Invoices!$A$6:$A$505,0))-H636,2),""))</f>
        <v/>
      </c>
      <c r="J636" s="8" t="str">
        <f aca="false">IF($A636="","",IF(ISNA(MATCH($C636,Invoices!$A$6:$A$505,0)),"Check invoice no.",IF(I636&lt;0,"Overpaid","")))</f>
        <v/>
      </c>
    </row>
    <row r="637" customFormat="false" ht="15" hidden="false" customHeight="false" outlineLevel="0" collapsed="false">
      <c r="A637" s="7"/>
      <c r="B637" s="40"/>
      <c r="C637" s="7"/>
      <c r="D637" s="8" t="str">
        <f aca="false">IF($A637="","",IFERROR(INDEX(Invoices!$D$6:$D$505,MATCH($C637,Invoices!$A$6:$A$505,0)),"Invoice not found"))</f>
        <v/>
      </c>
      <c r="E637" s="7"/>
      <c r="F637" s="7"/>
      <c r="G637" s="42"/>
      <c r="H637" s="38" t="str">
        <f aca="false">IF($A637="","",SUMIFS($G$6:$G637,$C$6:$C637,$C637))</f>
        <v/>
      </c>
      <c r="I637" s="38" t="str">
        <f aca="false">IF($A637="","",IFERROR(ROUND(INDEX(Invoices!$J$6:$J$505,MATCH($C637,Invoices!$A$6:$A$505,0))-H637,2),""))</f>
        <v/>
      </c>
      <c r="J637" s="8" t="str">
        <f aca="false">IF($A637="","",IF(ISNA(MATCH($C637,Invoices!$A$6:$A$505,0)),"Check invoice no.",IF(I637&lt;0,"Overpaid","")))</f>
        <v/>
      </c>
    </row>
    <row r="638" customFormat="false" ht="15" hidden="false" customHeight="false" outlineLevel="0" collapsed="false">
      <c r="A638" s="7"/>
      <c r="B638" s="40"/>
      <c r="C638" s="7"/>
      <c r="D638" s="8" t="str">
        <f aca="false">IF($A638="","",IFERROR(INDEX(Invoices!$D$6:$D$505,MATCH($C638,Invoices!$A$6:$A$505,0)),"Invoice not found"))</f>
        <v/>
      </c>
      <c r="E638" s="7"/>
      <c r="F638" s="7"/>
      <c r="G638" s="42"/>
      <c r="H638" s="38" t="str">
        <f aca="false">IF($A638="","",SUMIFS($G$6:$G638,$C$6:$C638,$C638))</f>
        <v/>
      </c>
      <c r="I638" s="38" t="str">
        <f aca="false">IF($A638="","",IFERROR(ROUND(INDEX(Invoices!$J$6:$J$505,MATCH($C638,Invoices!$A$6:$A$505,0))-H638,2),""))</f>
        <v/>
      </c>
      <c r="J638" s="8" t="str">
        <f aca="false">IF($A638="","",IF(ISNA(MATCH($C638,Invoices!$A$6:$A$505,0)),"Check invoice no.",IF(I638&lt;0,"Overpaid","")))</f>
        <v/>
      </c>
    </row>
    <row r="639" customFormat="false" ht="15" hidden="false" customHeight="false" outlineLevel="0" collapsed="false">
      <c r="A639" s="7"/>
      <c r="B639" s="40"/>
      <c r="C639" s="7"/>
      <c r="D639" s="8" t="str">
        <f aca="false">IF($A639="","",IFERROR(INDEX(Invoices!$D$6:$D$505,MATCH($C639,Invoices!$A$6:$A$505,0)),"Invoice not found"))</f>
        <v/>
      </c>
      <c r="E639" s="7"/>
      <c r="F639" s="7"/>
      <c r="G639" s="42"/>
      <c r="H639" s="38" t="str">
        <f aca="false">IF($A639="","",SUMIFS($G$6:$G639,$C$6:$C639,$C639))</f>
        <v/>
      </c>
      <c r="I639" s="38" t="str">
        <f aca="false">IF($A639="","",IFERROR(ROUND(INDEX(Invoices!$J$6:$J$505,MATCH($C639,Invoices!$A$6:$A$505,0))-H639,2),""))</f>
        <v/>
      </c>
      <c r="J639" s="8" t="str">
        <f aca="false">IF($A639="","",IF(ISNA(MATCH($C639,Invoices!$A$6:$A$505,0)),"Check invoice no.",IF(I639&lt;0,"Overpaid","")))</f>
        <v/>
      </c>
    </row>
    <row r="640" customFormat="false" ht="15" hidden="false" customHeight="false" outlineLevel="0" collapsed="false">
      <c r="A640" s="7"/>
      <c r="B640" s="40"/>
      <c r="C640" s="7"/>
      <c r="D640" s="8" t="str">
        <f aca="false">IF($A640="","",IFERROR(INDEX(Invoices!$D$6:$D$505,MATCH($C640,Invoices!$A$6:$A$505,0)),"Invoice not found"))</f>
        <v/>
      </c>
      <c r="E640" s="7"/>
      <c r="F640" s="7"/>
      <c r="G640" s="42"/>
      <c r="H640" s="38" t="str">
        <f aca="false">IF($A640="","",SUMIFS($G$6:$G640,$C$6:$C640,$C640))</f>
        <v/>
      </c>
      <c r="I640" s="38" t="str">
        <f aca="false">IF($A640="","",IFERROR(ROUND(INDEX(Invoices!$J$6:$J$505,MATCH($C640,Invoices!$A$6:$A$505,0))-H640,2),""))</f>
        <v/>
      </c>
      <c r="J640" s="8" t="str">
        <f aca="false">IF($A640="","",IF(ISNA(MATCH($C640,Invoices!$A$6:$A$505,0)),"Check invoice no.",IF(I640&lt;0,"Overpaid","")))</f>
        <v/>
      </c>
    </row>
    <row r="641" customFormat="false" ht="15" hidden="false" customHeight="false" outlineLevel="0" collapsed="false">
      <c r="A641" s="7"/>
      <c r="B641" s="40"/>
      <c r="C641" s="7"/>
      <c r="D641" s="8" t="str">
        <f aca="false">IF($A641="","",IFERROR(INDEX(Invoices!$D$6:$D$505,MATCH($C641,Invoices!$A$6:$A$505,0)),"Invoice not found"))</f>
        <v/>
      </c>
      <c r="E641" s="7"/>
      <c r="F641" s="7"/>
      <c r="G641" s="42"/>
      <c r="H641" s="38" t="str">
        <f aca="false">IF($A641="","",SUMIFS($G$6:$G641,$C$6:$C641,$C641))</f>
        <v/>
      </c>
      <c r="I641" s="38" t="str">
        <f aca="false">IF($A641="","",IFERROR(ROUND(INDEX(Invoices!$J$6:$J$505,MATCH($C641,Invoices!$A$6:$A$505,0))-H641,2),""))</f>
        <v/>
      </c>
      <c r="J641" s="8" t="str">
        <f aca="false">IF($A641="","",IF(ISNA(MATCH($C641,Invoices!$A$6:$A$505,0)),"Check invoice no.",IF(I641&lt;0,"Overpaid","")))</f>
        <v/>
      </c>
    </row>
    <row r="642" customFormat="false" ht="15" hidden="false" customHeight="false" outlineLevel="0" collapsed="false">
      <c r="A642" s="7"/>
      <c r="B642" s="40"/>
      <c r="C642" s="7"/>
      <c r="D642" s="8" t="str">
        <f aca="false">IF($A642="","",IFERROR(INDEX(Invoices!$D$6:$D$505,MATCH($C642,Invoices!$A$6:$A$505,0)),"Invoice not found"))</f>
        <v/>
      </c>
      <c r="E642" s="7"/>
      <c r="F642" s="7"/>
      <c r="G642" s="42"/>
      <c r="H642" s="38" t="str">
        <f aca="false">IF($A642="","",SUMIFS($G$6:$G642,$C$6:$C642,$C642))</f>
        <v/>
      </c>
      <c r="I642" s="38" t="str">
        <f aca="false">IF($A642="","",IFERROR(ROUND(INDEX(Invoices!$J$6:$J$505,MATCH($C642,Invoices!$A$6:$A$505,0))-H642,2),""))</f>
        <v/>
      </c>
      <c r="J642" s="8" t="str">
        <f aca="false">IF($A642="","",IF(ISNA(MATCH($C642,Invoices!$A$6:$A$505,0)),"Check invoice no.",IF(I642&lt;0,"Overpaid","")))</f>
        <v/>
      </c>
    </row>
    <row r="643" customFormat="false" ht="15" hidden="false" customHeight="false" outlineLevel="0" collapsed="false">
      <c r="A643" s="7"/>
      <c r="B643" s="40"/>
      <c r="C643" s="7"/>
      <c r="D643" s="8" t="str">
        <f aca="false">IF($A643="","",IFERROR(INDEX(Invoices!$D$6:$D$505,MATCH($C643,Invoices!$A$6:$A$505,0)),"Invoice not found"))</f>
        <v/>
      </c>
      <c r="E643" s="7"/>
      <c r="F643" s="7"/>
      <c r="G643" s="42"/>
      <c r="H643" s="38" t="str">
        <f aca="false">IF($A643="","",SUMIFS($G$6:$G643,$C$6:$C643,$C643))</f>
        <v/>
      </c>
      <c r="I643" s="38" t="str">
        <f aca="false">IF($A643="","",IFERROR(ROUND(INDEX(Invoices!$J$6:$J$505,MATCH($C643,Invoices!$A$6:$A$505,0))-H643,2),""))</f>
        <v/>
      </c>
      <c r="J643" s="8" t="str">
        <f aca="false">IF($A643="","",IF(ISNA(MATCH($C643,Invoices!$A$6:$A$505,0)),"Check invoice no.",IF(I643&lt;0,"Overpaid","")))</f>
        <v/>
      </c>
    </row>
    <row r="644" customFormat="false" ht="15" hidden="false" customHeight="false" outlineLevel="0" collapsed="false">
      <c r="A644" s="7"/>
      <c r="B644" s="40"/>
      <c r="C644" s="7"/>
      <c r="D644" s="8" t="str">
        <f aca="false">IF($A644="","",IFERROR(INDEX(Invoices!$D$6:$D$505,MATCH($C644,Invoices!$A$6:$A$505,0)),"Invoice not found"))</f>
        <v/>
      </c>
      <c r="E644" s="7"/>
      <c r="F644" s="7"/>
      <c r="G644" s="42"/>
      <c r="H644" s="38" t="str">
        <f aca="false">IF($A644="","",SUMIFS($G$6:$G644,$C$6:$C644,$C644))</f>
        <v/>
      </c>
      <c r="I644" s="38" t="str">
        <f aca="false">IF($A644="","",IFERROR(ROUND(INDEX(Invoices!$J$6:$J$505,MATCH($C644,Invoices!$A$6:$A$505,0))-H644,2),""))</f>
        <v/>
      </c>
      <c r="J644" s="8" t="str">
        <f aca="false">IF($A644="","",IF(ISNA(MATCH($C644,Invoices!$A$6:$A$505,0)),"Check invoice no.",IF(I644&lt;0,"Overpaid","")))</f>
        <v/>
      </c>
    </row>
    <row r="645" customFormat="false" ht="15" hidden="false" customHeight="false" outlineLevel="0" collapsed="false">
      <c r="A645" s="7"/>
      <c r="B645" s="40"/>
      <c r="C645" s="7"/>
      <c r="D645" s="8" t="str">
        <f aca="false">IF($A645="","",IFERROR(INDEX(Invoices!$D$6:$D$505,MATCH($C645,Invoices!$A$6:$A$505,0)),"Invoice not found"))</f>
        <v/>
      </c>
      <c r="E645" s="7"/>
      <c r="F645" s="7"/>
      <c r="G645" s="42"/>
      <c r="H645" s="38" t="str">
        <f aca="false">IF($A645="","",SUMIFS($G$6:$G645,$C$6:$C645,$C645))</f>
        <v/>
      </c>
      <c r="I645" s="38" t="str">
        <f aca="false">IF($A645="","",IFERROR(ROUND(INDEX(Invoices!$J$6:$J$505,MATCH($C645,Invoices!$A$6:$A$505,0))-H645,2),""))</f>
        <v/>
      </c>
      <c r="J645" s="8" t="str">
        <f aca="false">IF($A645="","",IF(ISNA(MATCH($C645,Invoices!$A$6:$A$505,0)),"Check invoice no.",IF(I645&lt;0,"Overpaid","")))</f>
        <v/>
      </c>
    </row>
    <row r="646" customFormat="false" ht="15" hidden="false" customHeight="false" outlineLevel="0" collapsed="false">
      <c r="A646" s="7"/>
      <c r="B646" s="40"/>
      <c r="C646" s="7"/>
      <c r="D646" s="8" t="str">
        <f aca="false">IF($A646="","",IFERROR(INDEX(Invoices!$D$6:$D$505,MATCH($C646,Invoices!$A$6:$A$505,0)),"Invoice not found"))</f>
        <v/>
      </c>
      <c r="E646" s="7"/>
      <c r="F646" s="7"/>
      <c r="G646" s="42"/>
      <c r="H646" s="38" t="str">
        <f aca="false">IF($A646="","",SUMIFS($G$6:$G646,$C$6:$C646,$C646))</f>
        <v/>
      </c>
      <c r="I646" s="38" t="str">
        <f aca="false">IF($A646="","",IFERROR(ROUND(INDEX(Invoices!$J$6:$J$505,MATCH($C646,Invoices!$A$6:$A$505,0))-H646,2),""))</f>
        <v/>
      </c>
      <c r="J646" s="8" t="str">
        <f aca="false">IF($A646="","",IF(ISNA(MATCH($C646,Invoices!$A$6:$A$505,0)),"Check invoice no.",IF(I646&lt;0,"Overpaid","")))</f>
        <v/>
      </c>
    </row>
    <row r="647" customFormat="false" ht="15" hidden="false" customHeight="false" outlineLevel="0" collapsed="false">
      <c r="A647" s="7"/>
      <c r="B647" s="40"/>
      <c r="C647" s="7"/>
      <c r="D647" s="8" t="str">
        <f aca="false">IF($A647="","",IFERROR(INDEX(Invoices!$D$6:$D$505,MATCH($C647,Invoices!$A$6:$A$505,0)),"Invoice not found"))</f>
        <v/>
      </c>
      <c r="E647" s="7"/>
      <c r="F647" s="7"/>
      <c r="G647" s="42"/>
      <c r="H647" s="38" t="str">
        <f aca="false">IF($A647="","",SUMIFS($G$6:$G647,$C$6:$C647,$C647))</f>
        <v/>
      </c>
      <c r="I647" s="38" t="str">
        <f aca="false">IF($A647="","",IFERROR(ROUND(INDEX(Invoices!$J$6:$J$505,MATCH($C647,Invoices!$A$6:$A$505,0))-H647,2),""))</f>
        <v/>
      </c>
      <c r="J647" s="8" t="str">
        <f aca="false">IF($A647="","",IF(ISNA(MATCH($C647,Invoices!$A$6:$A$505,0)),"Check invoice no.",IF(I647&lt;0,"Overpaid","")))</f>
        <v/>
      </c>
    </row>
    <row r="648" customFormat="false" ht="15" hidden="false" customHeight="false" outlineLevel="0" collapsed="false">
      <c r="A648" s="7"/>
      <c r="B648" s="40"/>
      <c r="C648" s="7"/>
      <c r="D648" s="8" t="str">
        <f aca="false">IF($A648="","",IFERROR(INDEX(Invoices!$D$6:$D$505,MATCH($C648,Invoices!$A$6:$A$505,0)),"Invoice not found"))</f>
        <v/>
      </c>
      <c r="E648" s="7"/>
      <c r="F648" s="7"/>
      <c r="G648" s="42"/>
      <c r="H648" s="38" t="str">
        <f aca="false">IF($A648="","",SUMIFS($G$6:$G648,$C$6:$C648,$C648))</f>
        <v/>
      </c>
      <c r="I648" s="38" t="str">
        <f aca="false">IF($A648="","",IFERROR(ROUND(INDEX(Invoices!$J$6:$J$505,MATCH($C648,Invoices!$A$6:$A$505,0))-H648,2),""))</f>
        <v/>
      </c>
      <c r="J648" s="8" t="str">
        <f aca="false">IF($A648="","",IF(ISNA(MATCH($C648,Invoices!$A$6:$A$505,0)),"Check invoice no.",IF(I648&lt;0,"Overpaid","")))</f>
        <v/>
      </c>
    </row>
    <row r="649" customFormat="false" ht="15" hidden="false" customHeight="false" outlineLevel="0" collapsed="false">
      <c r="A649" s="7"/>
      <c r="B649" s="40"/>
      <c r="C649" s="7"/>
      <c r="D649" s="8" t="str">
        <f aca="false">IF($A649="","",IFERROR(INDEX(Invoices!$D$6:$D$505,MATCH($C649,Invoices!$A$6:$A$505,0)),"Invoice not found"))</f>
        <v/>
      </c>
      <c r="E649" s="7"/>
      <c r="F649" s="7"/>
      <c r="G649" s="42"/>
      <c r="H649" s="38" t="str">
        <f aca="false">IF($A649="","",SUMIFS($G$6:$G649,$C$6:$C649,$C649))</f>
        <v/>
      </c>
      <c r="I649" s="38" t="str">
        <f aca="false">IF($A649="","",IFERROR(ROUND(INDEX(Invoices!$J$6:$J$505,MATCH($C649,Invoices!$A$6:$A$505,0))-H649,2),""))</f>
        <v/>
      </c>
      <c r="J649" s="8" t="str">
        <f aca="false">IF($A649="","",IF(ISNA(MATCH($C649,Invoices!$A$6:$A$505,0)),"Check invoice no.",IF(I649&lt;0,"Overpaid","")))</f>
        <v/>
      </c>
    </row>
    <row r="650" customFormat="false" ht="15" hidden="false" customHeight="false" outlineLevel="0" collapsed="false">
      <c r="A650" s="7"/>
      <c r="B650" s="40"/>
      <c r="C650" s="7"/>
      <c r="D650" s="8" t="str">
        <f aca="false">IF($A650="","",IFERROR(INDEX(Invoices!$D$6:$D$505,MATCH($C650,Invoices!$A$6:$A$505,0)),"Invoice not found"))</f>
        <v/>
      </c>
      <c r="E650" s="7"/>
      <c r="F650" s="7"/>
      <c r="G650" s="42"/>
      <c r="H650" s="38" t="str">
        <f aca="false">IF($A650="","",SUMIFS($G$6:$G650,$C$6:$C650,$C650))</f>
        <v/>
      </c>
      <c r="I650" s="38" t="str">
        <f aca="false">IF($A650="","",IFERROR(ROUND(INDEX(Invoices!$J$6:$J$505,MATCH($C650,Invoices!$A$6:$A$505,0))-H650,2),""))</f>
        <v/>
      </c>
      <c r="J650" s="8" t="str">
        <f aca="false">IF($A650="","",IF(ISNA(MATCH($C650,Invoices!$A$6:$A$505,0)),"Check invoice no.",IF(I650&lt;0,"Overpaid","")))</f>
        <v/>
      </c>
    </row>
    <row r="651" customFormat="false" ht="15" hidden="false" customHeight="false" outlineLevel="0" collapsed="false">
      <c r="A651" s="7"/>
      <c r="B651" s="40"/>
      <c r="C651" s="7"/>
      <c r="D651" s="8" t="str">
        <f aca="false">IF($A651="","",IFERROR(INDEX(Invoices!$D$6:$D$505,MATCH($C651,Invoices!$A$6:$A$505,0)),"Invoice not found"))</f>
        <v/>
      </c>
      <c r="E651" s="7"/>
      <c r="F651" s="7"/>
      <c r="G651" s="42"/>
      <c r="H651" s="38" t="str">
        <f aca="false">IF($A651="","",SUMIFS($G$6:$G651,$C$6:$C651,$C651))</f>
        <v/>
      </c>
      <c r="I651" s="38" t="str">
        <f aca="false">IF($A651="","",IFERROR(ROUND(INDEX(Invoices!$J$6:$J$505,MATCH($C651,Invoices!$A$6:$A$505,0))-H651,2),""))</f>
        <v/>
      </c>
      <c r="J651" s="8" t="str">
        <f aca="false">IF($A651="","",IF(ISNA(MATCH($C651,Invoices!$A$6:$A$505,0)),"Check invoice no.",IF(I651&lt;0,"Overpaid","")))</f>
        <v/>
      </c>
    </row>
    <row r="652" customFormat="false" ht="15" hidden="false" customHeight="false" outlineLevel="0" collapsed="false">
      <c r="A652" s="7"/>
      <c r="B652" s="40"/>
      <c r="C652" s="7"/>
      <c r="D652" s="8" t="str">
        <f aca="false">IF($A652="","",IFERROR(INDEX(Invoices!$D$6:$D$505,MATCH($C652,Invoices!$A$6:$A$505,0)),"Invoice not found"))</f>
        <v/>
      </c>
      <c r="E652" s="7"/>
      <c r="F652" s="7"/>
      <c r="G652" s="42"/>
      <c r="H652" s="38" t="str">
        <f aca="false">IF($A652="","",SUMIFS($G$6:$G652,$C$6:$C652,$C652))</f>
        <v/>
      </c>
      <c r="I652" s="38" t="str">
        <f aca="false">IF($A652="","",IFERROR(ROUND(INDEX(Invoices!$J$6:$J$505,MATCH($C652,Invoices!$A$6:$A$505,0))-H652,2),""))</f>
        <v/>
      </c>
      <c r="J652" s="8" t="str">
        <f aca="false">IF($A652="","",IF(ISNA(MATCH($C652,Invoices!$A$6:$A$505,0)),"Check invoice no.",IF(I652&lt;0,"Overpaid","")))</f>
        <v/>
      </c>
    </row>
    <row r="653" customFormat="false" ht="15" hidden="false" customHeight="false" outlineLevel="0" collapsed="false">
      <c r="A653" s="7"/>
      <c r="B653" s="40"/>
      <c r="C653" s="7"/>
      <c r="D653" s="8" t="str">
        <f aca="false">IF($A653="","",IFERROR(INDEX(Invoices!$D$6:$D$505,MATCH($C653,Invoices!$A$6:$A$505,0)),"Invoice not found"))</f>
        <v/>
      </c>
      <c r="E653" s="7"/>
      <c r="F653" s="7"/>
      <c r="G653" s="42"/>
      <c r="H653" s="38" t="str">
        <f aca="false">IF($A653="","",SUMIFS($G$6:$G653,$C$6:$C653,$C653))</f>
        <v/>
      </c>
      <c r="I653" s="38" t="str">
        <f aca="false">IF($A653="","",IFERROR(ROUND(INDEX(Invoices!$J$6:$J$505,MATCH($C653,Invoices!$A$6:$A$505,0))-H653,2),""))</f>
        <v/>
      </c>
      <c r="J653" s="8" t="str">
        <f aca="false">IF($A653="","",IF(ISNA(MATCH($C653,Invoices!$A$6:$A$505,0)),"Check invoice no.",IF(I653&lt;0,"Overpaid","")))</f>
        <v/>
      </c>
    </row>
    <row r="654" customFormat="false" ht="15" hidden="false" customHeight="false" outlineLevel="0" collapsed="false">
      <c r="A654" s="7"/>
      <c r="B654" s="40"/>
      <c r="C654" s="7"/>
      <c r="D654" s="8" t="str">
        <f aca="false">IF($A654="","",IFERROR(INDEX(Invoices!$D$6:$D$505,MATCH($C654,Invoices!$A$6:$A$505,0)),"Invoice not found"))</f>
        <v/>
      </c>
      <c r="E654" s="7"/>
      <c r="F654" s="7"/>
      <c r="G654" s="42"/>
      <c r="H654" s="38" t="str">
        <f aca="false">IF($A654="","",SUMIFS($G$6:$G654,$C$6:$C654,$C654))</f>
        <v/>
      </c>
      <c r="I654" s="38" t="str">
        <f aca="false">IF($A654="","",IFERROR(ROUND(INDEX(Invoices!$J$6:$J$505,MATCH($C654,Invoices!$A$6:$A$505,0))-H654,2),""))</f>
        <v/>
      </c>
      <c r="J654" s="8" t="str">
        <f aca="false">IF($A654="","",IF(ISNA(MATCH($C654,Invoices!$A$6:$A$505,0)),"Check invoice no.",IF(I654&lt;0,"Overpaid","")))</f>
        <v/>
      </c>
    </row>
    <row r="655" customFormat="false" ht="15" hidden="false" customHeight="false" outlineLevel="0" collapsed="false">
      <c r="A655" s="7"/>
      <c r="B655" s="40"/>
      <c r="C655" s="7"/>
      <c r="D655" s="8" t="str">
        <f aca="false">IF($A655="","",IFERROR(INDEX(Invoices!$D$6:$D$505,MATCH($C655,Invoices!$A$6:$A$505,0)),"Invoice not found"))</f>
        <v/>
      </c>
      <c r="E655" s="7"/>
      <c r="F655" s="7"/>
      <c r="G655" s="42"/>
      <c r="H655" s="38" t="str">
        <f aca="false">IF($A655="","",SUMIFS($G$6:$G655,$C$6:$C655,$C655))</f>
        <v/>
      </c>
      <c r="I655" s="38" t="str">
        <f aca="false">IF($A655="","",IFERROR(ROUND(INDEX(Invoices!$J$6:$J$505,MATCH($C655,Invoices!$A$6:$A$505,0))-H655,2),""))</f>
        <v/>
      </c>
      <c r="J655" s="8" t="str">
        <f aca="false">IF($A655="","",IF(ISNA(MATCH($C655,Invoices!$A$6:$A$505,0)),"Check invoice no.",IF(I655&lt;0,"Overpaid","")))</f>
        <v/>
      </c>
    </row>
    <row r="656" customFormat="false" ht="15" hidden="false" customHeight="false" outlineLevel="0" collapsed="false">
      <c r="A656" s="7"/>
      <c r="B656" s="40"/>
      <c r="C656" s="7"/>
      <c r="D656" s="8" t="str">
        <f aca="false">IF($A656="","",IFERROR(INDEX(Invoices!$D$6:$D$505,MATCH($C656,Invoices!$A$6:$A$505,0)),"Invoice not found"))</f>
        <v/>
      </c>
      <c r="E656" s="7"/>
      <c r="F656" s="7"/>
      <c r="G656" s="42"/>
      <c r="H656" s="38" t="str">
        <f aca="false">IF($A656="","",SUMIFS($G$6:$G656,$C$6:$C656,$C656))</f>
        <v/>
      </c>
      <c r="I656" s="38" t="str">
        <f aca="false">IF($A656="","",IFERROR(ROUND(INDEX(Invoices!$J$6:$J$505,MATCH($C656,Invoices!$A$6:$A$505,0))-H656,2),""))</f>
        <v/>
      </c>
      <c r="J656" s="8" t="str">
        <f aca="false">IF($A656="","",IF(ISNA(MATCH($C656,Invoices!$A$6:$A$505,0)),"Check invoice no.",IF(I656&lt;0,"Overpaid","")))</f>
        <v/>
      </c>
    </row>
    <row r="657" customFormat="false" ht="15" hidden="false" customHeight="false" outlineLevel="0" collapsed="false">
      <c r="A657" s="7"/>
      <c r="B657" s="40"/>
      <c r="C657" s="7"/>
      <c r="D657" s="8" t="str">
        <f aca="false">IF($A657="","",IFERROR(INDEX(Invoices!$D$6:$D$505,MATCH($C657,Invoices!$A$6:$A$505,0)),"Invoice not found"))</f>
        <v/>
      </c>
      <c r="E657" s="7"/>
      <c r="F657" s="7"/>
      <c r="G657" s="42"/>
      <c r="H657" s="38" t="str">
        <f aca="false">IF($A657="","",SUMIFS($G$6:$G657,$C$6:$C657,$C657))</f>
        <v/>
      </c>
      <c r="I657" s="38" t="str">
        <f aca="false">IF($A657="","",IFERROR(ROUND(INDEX(Invoices!$J$6:$J$505,MATCH($C657,Invoices!$A$6:$A$505,0))-H657,2),""))</f>
        <v/>
      </c>
      <c r="J657" s="8" t="str">
        <f aca="false">IF($A657="","",IF(ISNA(MATCH($C657,Invoices!$A$6:$A$505,0)),"Check invoice no.",IF(I657&lt;0,"Overpaid","")))</f>
        <v/>
      </c>
    </row>
    <row r="658" customFormat="false" ht="15" hidden="false" customHeight="false" outlineLevel="0" collapsed="false">
      <c r="A658" s="7"/>
      <c r="B658" s="40"/>
      <c r="C658" s="7"/>
      <c r="D658" s="8" t="str">
        <f aca="false">IF($A658="","",IFERROR(INDEX(Invoices!$D$6:$D$505,MATCH($C658,Invoices!$A$6:$A$505,0)),"Invoice not found"))</f>
        <v/>
      </c>
      <c r="E658" s="7"/>
      <c r="F658" s="7"/>
      <c r="G658" s="42"/>
      <c r="H658" s="38" t="str">
        <f aca="false">IF($A658="","",SUMIFS($G$6:$G658,$C$6:$C658,$C658))</f>
        <v/>
      </c>
      <c r="I658" s="38" t="str">
        <f aca="false">IF($A658="","",IFERROR(ROUND(INDEX(Invoices!$J$6:$J$505,MATCH($C658,Invoices!$A$6:$A$505,0))-H658,2),""))</f>
        <v/>
      </c>
      <c r="J658" s="8" t="str">
        <f aca="false">IF($A658="","",IF(ISNA(MATCH($C658,Invoices!$A$6:$A$505,0)),"Check invoice no.",IF(I658&lt;0,"Overpaid","")))</f>
        <v/>
      </c>
    </row>
    <row r="659" customFormat="false" ht="15" hidden="false" customHeight="false" outlineLevel="0" collapsed="false">
      <c r="A659" s="7"/>
      <c r="B659" s="40"/>
      <c r="C659" s="7"/>
      <c r="D659" s="8" t="str">
        <f aca="false">IF($A659="","",IFERROR(INDEX(Invoices!$D$6:$D$505,MATCH($C659,Invoices!$A$6:$A$505,0)),"Invoice not found"))</f>
        <v/>
      </c>
      <c r="E659" s="7"/>
      <c r="F659" s="7"/>
      <c r="G659" s="42"/>
      <c r="H659" s="38" t="str">
        <f aca="false">IF($A659="","",SUMIFS($G$6:$G659,$C$6:$C659,$C659))</f>
        <v/>
      </c>
      <c r="I659" s="38" t="str">
        <f aca="false">IF($A659="","",IFERROR(ROUND(INDEX(Invoices!$J$6:$J$505,MATCH($C659,Invoices!$A$6:$A$505,0))-H659,2),""))</f>
        <v/>
      </c>
      <c r="J659" s="8" t="str">
        <f aca="false">IF($A659="","",IF(ISNA(MATCH($C659,Invoices!$A$6:$A$505,0)),"Check invoice no.",IF(I659&lt;0,"Overpaid","")))</f>
        <v/>
      </c>
    </row>
    <row r="660" customFormat="false" ht="15" hidden="false" customHeight="false" outlineLevel="0" collapsed="false">
      <c r="A660" s="7"/>
      <c r="B660" s="40"/>
      <c r="C660" s="7"/>
      <c r="D660" s="8" t="str">
        <f aca="false">IF($A660="","",IFERROR(INDEX(Invoices!$D$6:$D$505,MATCH($C660,Invoices!$A$6:$A$505,0)),"Invoice not found"))</f>
        <v/>
      </c>
      <c r="E660" s="7"/>
      <c r="F660" s="7"/>
      <c r="G660" s="42"/>
      <c r="H660" s="38" t="str">
        <f aca="false">IF($A660="","",SUMIFS($G$6:$G660,$C$6:$C660,$C660))</f>
        <v/>
      </c>
      <c r="I660" s="38" t="str">
        <f aca="false">IF($A660="","",IFERROR(ROUND(INDEX(Invoices!$J$6:$J$505,MATCH($C660,Invoices!$A$6:$A$505,0))-H660,2),""))</f>
        <v/>
      </c>
      <c r="J660" s="8" t="str">
        <f aca="false">IF($A660="","",IF(ISNA(MATCH($C660,Invoices!$A$6:$A$505,0)),"Check invoice no.",IF(I660&lt;0,"Overpaid","")))</f>
        <v/>
      </c>
    </row>
    <row r="661" customFormat="false" ht="15" hidden="false" customHeight="false" outlineLevel="0" collapsed="false">
      <c r="A661" s="7"/>
      <c r="B661" s="40"/>
      <c r="C661" s="7"/>
      <c r="D661" s="8" t="str">
        <f aca="false">IF($A661="","",IFERROR(INDEX(Invoices!$D$6:$D$505,MATCH($C661,Invoices!$A$6:$A$505,0)),"Invoice not found"))</f>
        <v/>
      </c>
      <c r="E661" s="7"/>
      <c r="F661" s="7"/>
      <c r="G661" s="42"/>
      <c r="H661" s="38" t="str">
        <f aca="false">IF($A661="","",SUMIFS($G$6:$G661,$C$6:$C661,$C661))</f>
        <v/>
      </c>
      <c r="I661" s="38" t="str">
        <f aca="false">IF($A661="","",IFERROR(ROUND(INDEX(Invoices!$J$6:$J$505,MATCH($C661,Invoices!$A$6:$A$505,0))-H661,2),""))</f>
        <v/>
      </c>
      <c r="J661" s="8" t="str">
        <f aca="false">IF($A661="","",IF(ISNA(MATCH($C661,Invoices!$A$6:$A$505,0)),"Check invoice no.",IF(I661&lt;0,"Overpaid","")))</f>
        <v/>
      </c>
    </row>
    <row r="662" customFormat="false" ht="15" hidden="false" customHeight="false" outlineLevel="0" collapsed="false">
      <c r="A662" s="7"/>
      <c r="B662" s="40"/>
      <c r="C662" s="7"/>
      <c r="D662" s="8" t="str">
        <f aca="false">IF($A662="","",IFERROR(INDEX(Invoices!$D$6:$D$505,MATCH($C662,Invoices!$A$6:$A$505,0)),"Invoice not found"))</f>
        <v/>
      </c>
      <c r="E662" s="7"/>
      <c r="F662" s="7"/>
      <c r="G662" s="42"/>
      <c r="H662" s="38" t="str">
        <f aca="false">IF($A662="","",SUMIFS($G$6:$G662,$C$6:$C662,$C662))</f>
        <v/>
      </c>
      <c r="I662" s="38" t="str">
        <f aca="false">IF($A662="","",IFERROR(ROUND(INDEX(Invoices!$J$6:$J$505,MATCH($C662,Invoices!$A$6:$A$505,0))-H662,2),""))</f>
        <v/>
      </c>
      <c r="J662" s="8" t="str">
        <f aca="false">IF($A662="","",IF(ISNA(MATCH($C662,Invoices!$A$6:$A$505,0)),"Check invoice no.",IF(I662&lt;0,"Overpaid","")))</f>
        <v/>
      </c>
    </row>
    <row r="663" customFormat="false" ht="15" hidden="false" customHeight="false" outlineLevel="0" collapsed="false">
      <c r="A663" s="7"/>
      <c r="B663" s="40"/>
      <c r="C663" s="7"/>
      <c r="D663" s="8" t="str">
        <f aca="false">IF($A663="","",IFERROR(INDEX(Invoices!$D$6:$D$505,MATCH($C663,Invoices!$A$6:$A$505,0)),"Invoice not found"))</f>
        <v/>
      </c>
      <c r="E663" s="7"/>
      <c r="F663" s="7"/>
      <c r="G663" s="42"/>
      <c r="H663" s="38" t="str">
        <f aca="false">IF($A663="","",SUMIFS($G$6:$G663,$C$6:$C663,$C663))</f>
        <v/>
      </c>
      <c r="I663" s="38" t="str">
        <f aca="false">IF($A663="","",IFERROR(ROUND(INDEX(Invoices!$J$6:$J$505,MATCH($C663,Invoices!$A$6:$A$505,0))-H663,2),""))</f>
        <v/>
      </c>
      <c r="J663" s="8" t="str">
        <f aca="false">IF($A663="","",IF(ISNA(MATCH($C663,Invoices!$A$6:$A$505,0)),"Check invoice no.",IF(I663&lt;0,"Overpaid","")))</f>
        <v/>
      </c>
    </row>
    <row r="664" customFormat="false" ht="15" hidden="false" customHeight="false" outlineLevel="0" collapsed="false">
      <c r="A664" s="7"/>
      <c r="B664" s="40"/>
      <c r="C664" s="7"/>
      <c r="D664" s="8" t="str">
        <f aca="false">IF($A664="","",IFERROR(INDEX(Invoices!$D$6:$D$505,MATCH($C664,Invoices!$A$6:$A$505,0)),"Invoice not found"))</f>
        <v/>
      </c>
      <c r="E664" s="7"/>
      <c r="F664" s="7"/>
      <c r="G664" s="42"/>
      <c r="H664" s="38" t="str">
        <f aca="false">IF($A664="","",SUMIFS($G$6:$G664,$C$6:$C664,$C664))</f>
        <v/>
      </c>
      <c r="I664" s="38" t="str">
        <f aca="false">IF($A664="","",IFERROR(ROUND(INDEX(Invoices!$J$6:$J$505,MATCH($C664,Invoices!$A$6:$A$505,0))-H664,2),""))</f>
        <v/>
      </c>
      <c r="J664" s="8" t="str">
        <f aca="false">IF($A664="","",IF(ISNA(MATCH($C664,Invoices!$A$6:$A$505,0)),"Check invoice no.",IF(I664&lt;0,"Overpaid","")))</f>
        <v/>
      </c>
    </row>
    <row r="665" customFormat="false" ht="15" hidden="false" customHeight="false" outlineLevel="0" collapsed="false">
      <c r="A665" s="7"/>
      <c r="B665" s="40"/>
      <c r="C665" s="7"/>
      <c r="D665" s="8" t="str">
        <f aca="false">IF($A665="","",IFERROR(INDEX(Invoices!$D$6:$D$505,MATCH($C665,Invoices!$A$6:$A$505,0)),"Invoice not found"))</f>
        <v/>
      </c>
      <c r="E665" s="7"/>
      <c r="F665" s="7"/>
      <c r="G665" s="42"/>
      <c r="H665" s="38" t="str">
        <f aca="false">IF($A665="","",SUMIFS($G$6:$G665,$C$6:$C665,$C665))</f>
        <v/>
      </c>
      <c r="I665" s="38" t="str">
        <f aca="false">IF($A665="","",IFERROR(ROUND(INDEX(Invoices!$J$6:$J$505,MATCH($C665,Invoices!$A$6:$A$505,0))-H665,2),""))</f>
        <v/>
      </c>
      <c r="J665" s="8" t="str">
        <f aca="false">IF($A665="","",IF(ISNA(MATCH($C665,Invoices!$A$6:$A$505,0)),"Check invoice no.",IF(I665&lt;0,"Overpaid","")))</f>
        <v/>
      </c>
    </row>
    <row r="666" customFormat="false" ht="15" hidden="false" customHeight="false" outlineLevel="0" collapsed="false">
      <c r="A666" s="7"/>
      <c r="B666" s="40"/>
      <c r="C666" s="7"/>
      <c r="D666" s="8" t="str">
        <f aca="false">IF($A666="","",IFERROR(INDEX(Invoices!$D$6:$D$505,MATCH($C666,Invoices!$A$6:$A$505,0)),"Invoice not found"))</f>
        <v/>
      </c>
      <c r="E666" s="7"/>
      <c r="F666" s="7"/>
      <c r="G666" s="42"/>
      <c r="H666" s="38" t="str">
        <f aca="false">IF($A666="","",SUMIFS($G$6:$G666,$C$6:$C666,$C666))</f>
        <v/>
      </c>
      <c r="I666" s="38" t="str">
        <f aca="false">IF($A666="","",IFERROR(ROUND(INDEX(Invoices!$J$6:$J$505,MATCH($C666,Invoices!$A$6:$A$505,0))-H666,2),""))</f>
        <v/>
      </c>
      <c r="J666" s="8" t="str">
        <f aca="false">IF($A666="","",IF(ISNA(MATCH($C666,Invoices!$A$6:$A$505,0)),"Check invoice no.",IF(I666&lt;0,"Overpaid","")))</f>
        <v/>
      </c>
    </row>
    <row r="667" customFormat="false" ht="15" hidden="false" customHeight="false" outlineLevel="0" collapsed="false">
      <c r="A667" s="7"/>
      <c r="B667" s="40"/>
      <c r="C667" s="7"/>
      <c r="D667" s="8" t="str">
        <f aca="false">IF($A667="","",IFERROR(INDEX(Invoices!$D$6:$D$505,MATCH($C667,Invoices!$A$6:$A$505,0)),"Invoice not found"))</f>
        <v/>
      </c>
      <c r="E667" s="7"/>
      <c r="F667" s="7"/>
      <c r="G667" s="42"/>
      <c r="H667" s="38" t="str">
        <f aca="false">IF($A667="","",SUMIFS($G$6:$G667,$C$6:$C667,$C667))</f>
        <v/>
      </c>
      <c r="I667" s="38" t="str">
        <f aca="false">IF($A667="","",IFERROR(ROUND(INDEX(Invoices!$J$6:$J$505,MATCH($C667,Invoices!$A$6:$A$505,0))-H667,2),""))</f>
        <v/>
      </c>
      <c r="J667" s="8" t="str">
        <f aca="false">IF($A667="","",IF(ISNA(MATCH($C667,Invoices!$A$6:$A$505,0)),"Check invoice no.",IF(I667&lt;0,"Overpaid","")))</f>
        <v/>
      </c>
    </row>
    <row r="668" customFormat="false" ht="15" hidden="false" customHeight="false" outlineLevel="0" collapsed="false">
      <c r="A668" s="7"/>
      <c r="B668" s="40"/>
      <c r="C668" s="7"/>
      <c r="D668" s="8" t="str">
        <f aca="false">IF($A668="","",IFERROR(INDEX(Invoices!$D$6:$D$505,MATCH($C668,Invoices!$A$6:$A$505,0)),"Invoice not found"))</f>
        <v/>
      </c>
      <c r="E668" s="7"/>
      <c r="F668" s="7"/>
      <c r="G668" s="42"/>
      <c r="H668" s="38" t="str">
        <f aca="false">IF($A668="","",SUMIFS($G$6:$G668,$C$6:$C668,$C668))</f>
        <v/>
      </c>
      <c r="I668" s="38" t="str">
        <f aca="false">IF($A668="","",IFERROR(ROUND(INDEX(Invoices!$J$6:$J$505,MATCH($C668,Invoices!$A$6:$A$505,0))-H668,2),""))</f>
        <v/>
      </c>
      <c r="J668" s="8" t="str">
        <f aca="false">IF($A668="","",IF(ISNA(MATCH($C668,Invoices!$A$6:$A$505,0)),"Check invoice no.",IF(I668&lt;0,"Overpaid","")))</f>
        <v/>
      </c>
    </row>
    <row r="669" customFormat="false" ht="15" hidden="false" customHeight="false" outlineLevel="0" collapsed="false">
      <c r="A669" s="7"/>
      <c r="B669" s="40"/>
      <c r="C669" s="7"/>
      <c r="D669" s="8" t="str">
        <f aca="false">IF($A669="","",IFERROR(INDEX(Invoices!$D$6:$D$505,MATCH($C669,Invoices!$A$6:$A$505,0)),"Invoice not found"))</f>
        <v/>
      </c>
      <c r="E669" s="7"/>
      <c r="F669" s="7"/>
      <c r="G669" s="42"/>
      <c r="H669" s="38" t="str">
        <f aca="false">IF($A669="","",SUMIFS($G$6:$G669,$C$6:$C669,$C669))</f>
        <v/>
      </c>
      <c r="I669" s="38" t="str">
        <f aca="false">IF($A669="","",IFERROR(ROUND(INDEX(Invoices!$J$6:$J$505,MATCH($C669,Invoices!$A$6:$A$505,0))-H669,2),""))</f>
        <v/>
      </c>
      <c r="J669" s="8" t="str">
        <f aca="false">IF($A669="","",IF(ISNA(MATCH($C669,Invoices!$A$6:$A$505,0)),"Check invoice no.",IF(I669&lt;0,"Overpaid","")))</f>
        <v/>
      </c>
    </row>
    <row r="670" customFormat="false" ht="15" hidden="false" customHeight="false" outlineLevel="0" collapsed="false">
      <c r="A670" s="7"/>
      <c r="B670" s="40"/>
      <c r="C670" s="7"/>
      <c r="D670" s="8" t="str">
        <f aca="false">IF($A670="","",IFERROR(INDEX(Invoices!$D$6:$D$505,MATCH($C670,Invoices!$A$6:$A$505,0)),"Invoice not found"))</f>
        <v/>
      </c>
      <c r="E670" s="7"/>
      <c r="F670" s="7"/>
      <c r="G670" s="42"/>
      <c r="H670" s="38" t="str">
        <f aca="false">IF($A670="","",SUMIFS($G$6:$G670,$C$6:$C670,$C670))</f>
        <v/>
      </c>
      <c r="I670" s="38" t="str">
        <f aca="false">IF($A670="","",IFERROR(ROUND(INDEX(Invoices!$J$6:$J$505,MATCH($C670,Invoices!$A$6:$A$505,0))-H670,2),""))</f>
        <v/>
      </c>
      <c r="J670" s="8" t="str">
        <f aca="false">IF($A670="","",IF(ISNA(MATCH($C670,Invoices!$A$6:$A$505,0)),"Check invoice no.",IF(I670&lt;0,"Overpaid","")))</f>
        <v/>
      </c>
    </row>
    <row r="671" customFormat="false" ht="15" hidden="false" customHeight="false" outlineLevel="0" collapsed="false">
      <c r="A671" s="7"/>
      <c r="B671" s="40"/>
      <c r="C671" s="7"/>
      <c r="D671" s="8" t="str">
        <f aca="false">IF($A671="","",IFERROR(INDEX(Invoices!$D$6:$D$505,MATCH($C671,Invoices!$A$6:$A$505,0)),"Invoice not found"))</f>
        <v/>
      </c>
      <c r="E671" s="7"/>
      <c r="F671" s="7"/>
      <c r="G671" s="42"/>
      <c r="H671" s="38" t="str">
        <f aca="false">IF($A671="","",SUMIFS($G$6:$G671,$C$6:$C671,$C671))</f>
        <v/>
      </c>
      <c r="I671" s="38" t="str">
        <f aca="false">IF($A671="","",IFERROR(ROUND(INDEX(Invoices!$J$6:$J$505,MATCH($C671,Invoices!$A$6:$A$505,0))-H671,2),""))</f>
        <v/>
      </c>
      <c r="J671" s="8" t="str">
        <f aca="false">IF($A671="","",IF(ISNA(MATCH($C671,Invoices!$A$6:$A$505,0)),"Check invoice no.",IF(I671&lt;0,"Overpaid","")))</f>
        <v/>
      </c>
    </row>
    <row r="672" customFormat="false" ht="15" hidden="false" customHeight="false" outlineLevel="0" collapsed="false">
      <c r="A672" s="7"/>
      <c r="B672" s="40"/>
      <c r="C672" s="7"/>
      <c r="D672" s="8" t="str">
        <f aca="false">IF($A672="","",IFERROR(INDEX(Invoices!$D$6:$D$505,MATCH($C672,Invoices!$A$6:$A$505,0)),"Invoice not found"))</f>
        <v/>
      </c>
      <c r="E672" s="7"/>
      <c r="F672" s="7"/>
      <c r="G672" s="42"/>
      <c r="H672" s="38" t="str">
        <f aca="false">IF($A672="","",SUMIFS($G$6:$G672,$C$6:$C672,$C672))</f>
        <v/>
      </c>
      <c r="I672" s="38" t="str">
        <f aca="false">IF($A672="","",IFERROR(ROUND(INDEX(Invoices!$J$6:$J$505,MATCH($C672,Invoices!$A$6:$A$505,0))-H672,2),""))</f>
        <v/>
      </c>
      <c r="J672" s="8" t="str">
        <f aca="false">IF($A672="","",IF(ISNA(MATCH($C672,Invoices!$A$6:$A$505,0)),"Check invoice no.",IF(I672&lt;0,"Overpaid","")))</f>
        <v/>
      </c>
    </row>
    <row r="673" customFormat="false" ht="15" hidden="false" customHeight="false" outlineLevel="0" collapsed="false">
      <c r="A673" s="7"/>
      <c r="B673" s="40"/>
      <c r="C673" s="7"/>
      <c r="D673" s="8" t="str">
        <f aca="false">IF($A673="","",IFERROR(INDEX(Invoices!$D$6:$D$505,MATCH($C673,Invoices!$A$6:$A$505,0)),"Invoice not found"))</f>
        <v/>
      </c>
      <c r="E673" s="7"/>
      <c r="F673" s="7"/>
      <c r="G673" s="42"/>
      <c r="H673" s="38" t="str">
        <f aca="false">IF($A673="","",SUMIFS($G$6:$G673,$C$6:$C673,$C673))</f>
        <v/>
      </c>
      <c r="I673" s="38" t="str">
        <f aca="false">IF($A673="","",IFERROR(ROUND(INDEX(Invoices!$J$6:$J$505,MATCH($C673,Invoices!$A$6:$A$505,0))-H673,2),""))</f>
        <v/>
      </c>
      <c r="J673" s="8" t="str">
        <f aca="false">IF($A673="","",IF(ISNA(MATCH($C673,Invoices!$A$6:$A$505,0)),"Check invoice no.",IF(I673&lt;0,"Overpaid","")))</f>
        <v/>
      </c>
    </row>
    <row r="674" customFormat="false" ht="15" hidden="false" customHeight="false" outlineLevel="0" collapsed="false">
      <c r="A674" s="7"/>
      <c r="B674" s="40"/>
      <c r="C674" s="7"/>
      <c r="D674" s="8" t="str">
        <f aca="false">IF($A674="","",IFERROR(INDEX(Invoices!$D$6:$D$505,MATCH($C674,Invoices!$A$6:$A$505,0)),"Invoice not found"))</f>
        <v/>
      </c>
      <c r="E674" s="7"/>
      <c r="F674" s="7"/>
      <c r="G674" s="42"/>
      <c r="H674" s="38" t="str">
        <f aca="false">IF($A674="","",SUMIFS($G$6:$G674,$C$6:$C674,$C674))</f>
        <v/>
      </c>
      <c r="I674" s="38" t="str">
        <f aca="false">IF($A674="","",IFERROR(ROUND(INDEX(Invoices!$J$6:$J$505,MATCH($C674,Invoices!$A$6:$A$505,0))-H674,2),""))</f>
        <v/>
      </c>
      <c r="J674" s="8" t="str">
        <f aca="false">IF($A674="","",IF(ISNA(MATCH($C674,Invoices!$A$6:$A$505,0)),"Check invoice no.",IF(I674&lt;0,"Overpaid","")))</f>
        <v/>
      </c>
    </row>
    <row r="675" customFormat="false" ht="15" hidden="false" customHeight="false" outlineLevel="0" collapsed="false">
      <c r="A675" s="7"/>
      <c r="B675" s="40"/>
      <c r="C675" s="7"/>
      <c r="D675" s="8" t="str">
        <f aca="false">IF($A675="","",IFERROR(INDEX(Invoices!$D$6:$D$505,MATCH($C675,Invoices!$A$6:$A$505,0)),"Invoice not found"))</f>
        <v/>
      </c>
      <c r="E675" s="7"/>
      <c r="F675" s="7"/>
      <c r="G675" s="42"/>
      <c r="H675" s="38" t="str">
        <f aca="false">IF($A675="","",SUMIFS($G$6:$G675,$C$6:$C675,$C675))</f>
        <v/>
      </c>
      <c r="I675" s="38" t="str">
        <f aca="false">IF($A675="","",IFERROR(ROUND(INDEX(Invoices!$J$6:$J$505,MATCH($C675,Invoices!$A$6:$A$505,0))-H675,2),""))</f>
        <v/>
      </c>
      <c r="J675" s="8" t="str">
        <f aca="false">IF($A675="","",IF(ISNA(MATCH($C675,Invoices!$A$6:$A$505,0)),"Check invoice no.",IF(I675&lt;0,"Overpaid","")))</f>
        <v/>
      </c>
    </row>
    <row r="676" customFormat="false" ht="15" hidden="false" customHeight="false" outlineLevel="0" collapsed="false">
      <c r="A676" s="7"/>
      <c r="B676" s="40"/>
      <c r="C676" s="7"/>
      <c r="D676" s="8" t="str">
        <f aca="false">IF($A676="","",IFERROR(INDEX(Invoices!$D$6:$D$505,MATCH($C676,Invoices!$A$6:$A$505,0)),"Invoice not found"))</f>
        <v/>
      </c>
      <c r="E676" s="7"/>
      <c r="F676" s="7"/>
      <c r="G676" s="42"/>
      <c r="H676" s="38" t="str">
        <f aca="false">IF($A676="","",SUMIFS($G$6:$G676,$C$6:$C676,$C676))</f>
        <v/>
      </c>
      <c r="I676" s="38" t="str">
        <f aca="false">IF($A676="","",IFERROR(ROUND(INDEX(Invoices!$J$6:$J$505,MATCH($C676,Invoices!$A$6:$A$505,0))-H676,2),""))</f>
        <v/>
      </c>
      <c r="J676" s="8" t="str">
        <f aca="false">IF($A676="","",IF(ISNA(MATCH($C676,Invoices!$A$6:$A$505,0)),"Check invoice no.",IF(I676&lt;0,"Overpaid","")))</f>
        <v/>
      </c>
    </row>
    <row r="677" customFormat="false" ht="15" hidden="false" customHeight="false" outlineLevel="0" collapsed="false">
      <c r="A677" s="7"/>
      <c r="B677" s="40"/>
      <c r="C677" s="7"/>
      <c r="D677" s="8" t="str">
        <f aca="false">IF($A677="","",IFERROR(INDEX(Invoices!$D$6:$D$505,MATCH($C677,Invoices!$A$6:$A$505,0)),"Invoice not found"))</f>
        <v/>
      </c>
      <c r="E677" s="7"/>
      <c r="F677" s="7"/>
      <c r="G677" s="42"/>
      <c r="H677" s="38" t="str">
        <f aca="false">IF($A677="","",SUMIFS($G$6:$G677,$C$6:$C677,$C677))</f>
        <v/>
      </c>
      <c r="I677" s="38" t="str">
        <f aca="false">IF($A677="","",IFERROR(ROUND(INDEX(Invoices!$J$6:$J$505,MATCH($C677,Invoices!$A$6:$A$505,0))-H677,2),""))</f>
        <v/>
      </c>
      <c r="J677" s="8" t="str">
        <f aca="false">IF($A677="","",IF(ISNA(MATCH($C677,Invoices!$A$6:$A$505,0)),"Check invoice no.",IF(I677&lt;0,"Overpaid","")))</f>
        <v/>
      </c>
    </row>
    <row r="678" customFormat="false" ht="15" hidden="false" customHeight="false" outlineLevel="0" collapsed="false">
      <c r="A678" s="7"/>
      <c r="B678" s="40"/>
      <c r="C678" s="7"/>
      <c r="D678" s="8" t="str">
        <f aca="false">IF($A678="","",IFERROR(INDEX(Invoices!$D$6:$D$505,MATCH($C678,Invoices!$A$6:$A$505,0)),"Invoice not found"))</f>
        <v/>
      </c>
      <c r="E678" s="7"/>
      <c r="F678" s="7"/>
      <c r="G678" s="42"/>
      <c r="H678" s="38" t="str">
        <f aca="false">IF($A678="","",SUMIFS($G$6:$G678,$C$6:$C678,$C678))</f>
        <v/>
      </c>
      <c r="I678" s="38" t="str">
        <f aca="false">IF($A678="","",IFERROR(ROUND(INDEX(Invoices!$J$6:$J$505,MATCH($C678,Invoices!$A$6:$A$505,0))-H678,2),""))</f>
        <v/>
      </c>
      <c r="J678" s="8" t="str">
        <f aca="false">IF($A678="","",IF(ISNA(MATCH($C678,Invoices!$A$6:$A$505,0)),"Check invoice no.",IF(I678&lt;0,"Overpaid","")))</f>
        <v/>
      </c>
    </row>
    <row r="679" customFormat="false" ht="15" hidden="false" customHeight="false" outlineLevel="0" collapsed="false">
      <c r="A679" s="7"/>
      <c r="B679" s="40"/>
      <c r="C679" s="7"/>
      <c r="D679" s="8" t="str">
        <f aca="false">IF($A679="","",IFERROR(INDEX(Invoices!$D$6:$D$505,MATCH($C679,Invoices!$A$6:$A$505,0)),"Invoice not found"))</f>
        <v/>
      </c>
      <c r="E679" s="7"/>
      <c r="F679" s="7"/>
      <c r="G679" s="42"/>
      <c r="H679" s="38" t="str">
        <f aca="false">IF($A679="","",SUMIFS($G$6:$G679,$C$6:$C679,$C679))</f>
        <v/>
      </c>
      <c r="I679" s="38" t="str">
        <f aca="false">IF($A679="","",IFERROR(ROUND(INDEX(Invoices!$J$6:$J$505,MATCH($C679,Invoices!$A$6:$A$505,0))-H679,2),""))</f>
        <v/>
      </c>
      <c r="J679" s="8" t="str">
        <f aca="false">IF($A679="","",IF(ISNA(MATCH($C679,Invoices!$A$6:$A$505,0)),"Check invoice no.",IF(I679&lt;0,"Overpaid","")))</f>
        <v/>
      </c>
    </row>
    <row r="680" customFormat="false" ht="15" hidden="false" customHeight="false" outlineLevel="0" collapsed="false">
      <c r="A680" s="7"/>
      <c r="B680" s="40"/>
      <c r="C680" s="7"/>
      <c r="D680" s="8" t="str">
        <f aca="false">IF($A680="","",IFERROR(INDEX(Invoices!$D$6:$D$505,MATCH($C680,Invoices!$A$6:$A$505,0)),"Invoice not found"))</f>
        <v/>
      </c>
      <c r="E680" s="7"/>
      <c r="F680" s="7"/>
      <c r="G680" s="42"/>
      <c r="H680" s="38" t="str">
        <f aca="false">IF($A680="","",SUMIFS($G$6:$G680,$C$6:$C680,$C680))</f>
        <v/>
      </c>
      <c r="I680" s="38" t="str">
        <f aca="false">IF($A680="","",IFERROR(ROUND(INDEX(Invoices!$J$6:$J$505,MATCH($C680,Invoices!$A$6:$A$505,0))-H680,2),""))</f>
        <v/>
      </c>
      <c r="J680" s="8" t="str">
        <f aca="false">IF($A680="","",IF(ISNA(MATCH($C680,Invoices!$A$6:$A$505,0)),"Check invoice no.",IF(I680&lt;0,"Overpaid","")))</f>
        <v/>
      </c>
    </row>
    <row r="681" customFormat="false" ht="15" hidden="false" customHeight="false" outlineLevel="0" collapsed="false">
      <c r="A681" s="7"/>
      <c r="B681" s="40"/>
      <c r="C681" s="7"/>
      <c r="D681" s="8" t="str">
        <f aca="false">IF($A681="","",IFERROR(INDEX(Invoices!$D$6:$D$505,MATCH($C681,Invoices!$A$6:$A$505,0)),"Invoice not found"))</f>
        <v/>
      </c>
      <c r="E681" s="7"/>
      <c r="F681" s="7"/>
      <c r="G681" s="42"/>
      <c r="H681" s="38" t="str">
        <f aca="false">IF($A681="","",SUMIFS($G$6:$G681,$C$6:$C681,$C681))</f>
        <v/>
      </c>
      <c r="I681" s="38" t="str">
        <f aca="false">IF($A681="","",IFERROR(ROUND(INDEX(Invoices!$J$6:$J$505,MATCH($C681,Invoices!$A$6:$A$505,0))-H681,2),""))</f>
        <v/>
      </c>
      <c r="J681" s="8" t="str">
        <f aca="false">IF($A681="","",IF(ISNA(MATCH($C681,Invoices!$A$6:$A$505,0)),"Check invoice no.",IF(I681&lt;0,"Overpaid","")))</f>
        <v/>
      </c>
    </row>
    <row r="682" customFormat="false" ht="15" hidden="false" customHeight="false" outlineLevel="0" collapsed="false">
      <c r="A682" s="7"/>
      <c r="B682" s="40"/>
      <c r="C682" s="7"/>
      <c r="D682" s="8" t="str">
        <f aca="false">IF($A682="","",IFERROR(INDEX(Invoices!$D$6:$D$505,MATCH($C682,Invoices!$A$6:$A$505,0)),"Invoice not found"))</f>
        <v/>
      </c>
      <c r="E682" s="7"/>
      <c r="F682" s="7"/>
      <c r="G682" s="42"/>
      <c r="H682" s="38" t="str">
        <f aca="false">IF($A682="","",SUMIFS($G$6:$G682,$C$6:$C682,$C682))</f>
        <v/>
      </c>
      <c r="I682" s="38" t="str">
        <f aca="false">IF($A682="","",IFERROR(ROUND(INDEX(Invoices!$J$6:$J$505,MATCH($C682,Invoices!$A$6:$A$505,0))-H682,2),""))</f>
        <v/>
      </c>
      <c r="J682" s="8" t="str">
        <f aca="false">IF($A682="","",IF(ISNA(MATCH($C682,Invoices!$A$6:$A$505,0)),"Check invoice no.",IF(I682&lt;0,"Overpaid","")))</f>
        <v/>
      </c>
    </row>
    <row r="683" customFormat="false" ht="15" hidden="false" customHeight="false" outlineLevel="0" collapsed="false">
      <c r="A683" s="7"/>
      <c r="B683" s="40"/>
      <c r="C683" s="7"/>
      <c r="D683" s="8" t="str">
        <f aca="false">IF($A683="","",IFERROR(INDEX(Invoices!$D$6:$D$505,MATCH($C683,Invoices!$A$6:$A$505,0)),"Invoice not found"))</f>
        <v/>
      </c>
      <c r="E683" s="7"/>
      <c r="F683" s="7"/>
      <c r="G683" s="42"/>
      <c r="H683" s="38" t="str">
        <f aca="false">IF($A683="","",SUMIFS($G$6:$G683,$C$6:$C683,$C683))</f>
        <v/>
      </c>
      <c r="I683" s="38" t="str">
        <f aca="false">IF($A683="","",IFERROR(ROUND(INDEX(Invoices!$J$6:$J$505,MATCH($C683,Invoices!$A$6:$A$505,0))-H683,2),""))</f>
        <v/>
      </c>
      <c r="J683" s="8" t="str">
        <f aca="false">IF($A683="","",IF(ISNA(MATCH($C683,Invoices!$A$6:$A$505,0)),"Check invoice no.",IF(I683&lt;0,"Overpaid","")))</f>
        <v/>
      </c>
    </row>
    <row r="684" customFormat="false" ht="15" hidden="false" customHeight="false" outlineLevel="0" collapsed="false">
      <c r="A684" s="7"/>
      <c r="B684" s="40"/>
      <c r="C684" s="7"/>
      <c r="D684" s="8" t="str">
        <f aca="false">IF($A684="","",IFERROR(INDEX(Invoices!$D$6:$D$505,MATCH($C684,Invoices!$A$6:$A$505,0)),"Invoice not found"))</f>
        <v/>
      </c>
      <c r="E684" s="7"/>
      <c r="F684" s="7"/>
      <c r="G684" s="42"/>
      <c r="H684" s="38" t="str">
        <f aca="false">IF($A684="","",SUMIFS($G$6:$G684,$C$6:$C684,$C684))</f>
        <v/>
      </c>
      <c r="I684" s="38" t="str">
        <f aca="false">IF($A684="","",IFERROR(ROUND(INDEX(Invoices!$J$6:$J$505,MATCH($C684,Invoices!$A$6:$A$505,0))-H684,2),""))</f>
        <v/>
      </c>
      <c r="J684" s="8" t="str">
        <f aca="false">IF($A684="","",IF(ISNA(MATCH($C684,Invoices!$A$6:$A$505,0)),"Check invoice no.",IF(I684&lt;0,"Overpaid","")))</f>
        <v/>
      </c>
    </row>
    <row r="685" customFormat="false" ht="15" hidden="false" customHeight="false" outlineLevel="0" collapsed="false">
      <c r="A685" s="7"/>
      <c r="B685" s="40"/>
      <c r="C685" s="7"/>
      <c r="D685" s="8" t="str">
        <f aca="false">IF($A685="","",IFERROR(INDEX(Invoices!$D$6:$D$505,MATCH($C685,Invoices!$A$6:$A$505,0)),"Invoice not found"))</f>
        <v/>
      </c>
      <c r="E685" s="7"/>
      <c r="F685" s="7"/>
      <c r="G685" s="42"/>
      <c r="H685" s="38" t="str">
        <f aca="false">IF($A685="","",SUMIFS($G$6:$G685,$C$6:$C685,$C685))</f>
        <v/>
      </c>
      <c r="I685" s="38" t="str">
        <f aca="false">IF($A685="","",IFERROR(ROUND(INDEX(Invoices!$J$6:$J$505,MATCH($C685,Invoices!$A$6:$A$505,0))-H685,2),""))</f>
        <v/>
      </c>
      <c r="J685" s="8" t="str">
        <f aca="false">IF($A685="","",IF(ISNA(MATCH($C685,Invoices!$A$6:$A$505,0)),"Check invoice no.",IF(I685&lt;0,"Overpaid","")))</f>
        <v/>
      </c>
    </row>
    <row r="686" customFormat="false" ht="15" hidden="false" customHeight="false" outlineLevel="0" collapsed="false">
      <c r="A686" s="7"/>
      <c r="B686" s="40"/>
      <c r="C686" s="7"/>
      <c r="D686" s="8" t="str">
        <f aca="false">IF($A686="","",IFERROR(INDEX(Invoices!$D$6:$D$505,MATCH($C686,Invoices!$A$6:$A$505,0)),"Invoice not found"))</f>
        <v/>
      </c>
      <c r="E686" s="7"/>
      <c r="F686" s="7"/>
      <c r="G686" s="42"/>
      <c r="H686" s="38" t="str">
        <f aca="false">IF($A686="","",SUMIFS($G$6:$G686,$C$6:$C686,$C686))</f>
        <v/>
      </c>
      <c r="I686" s="38" t="str">
        <f aca="false">IF($A686="","",IFERROR(ROUND(INDEX(Invoices!$J$6:$J$505,MATCH($C686,Invoices!$A$6:$A$505,0))-H686,2),""))</f>
        <v/>
      </c>
      <c r="J686" s="8" t="str">
        <f aca="false">IF($A686="","",IF(ISNA(MATCH($C686,Invoices!$A$6:$A$505,0)),"Check invoice no.",IF(I686&lt;0,"Overpaid","")))</f>
        <v/>
      </c>
    </row>
    <row r="687" customFormat="false" ht="15" hidden="false" customHeight="false" outlineLevel="0" collapsed="false">
      <c r="A687" s="7"/>
      <c r="B687" s="40"/>
      <c r="C687" s="7"/>
      <c r="D687" s="8" t="str">
        <f aca="false">IF($A687="","",IFERROR(INDEX(Invoices!$D$6:$D$505,MATCH($C687,Invoices!$A$6:$A$505,0)),"Invoice not found"))</f>
        <v/>
      </c>
      <c r="E687" s="7"/>
      <c r="F687" s="7"/>
      <c r="G687" s="42"/>
      <c r="H687" s="38" t="str">
        <f aca="false">IF($A687="","",SUMIFS($G$6:$G687,$C$6:$C687,$C687))</f>
        <v/>
      </c>
      <c r="I687" s="38" t="str">
        <f aca="false">IF($A687="","",IFERROR(ROUND(INDEX(Invoices!$J$6:$J$505,MATCH($C687,Invoices!$A$6:$A$505,0))-H687,2),""))</f>
        <v/>
      </c>
      <c r="J687" s="8" t="str">
        <f aca="false">IF($A687="","",IF(ISNA(MATCH($C687,Invoices!$A$6:$A$505,0)),"Check invoice no.",IF(I687&lt;0,"Overpaid","")))</f>
        <v/>
      </c>
    </row>
    <row r="688" customFormat="false" ht="15" hidden="false" customHeight="false" outlineLevel="0" collapsed="false">
      <c r="A688" s="7"/>
      <c r="B688" s="40"/>
      <c r="C688" s="7"/>
      <c r="D688" s="8" t="str">
        <f aca="false">IF($A688="","",IFERROR(INDEX(Invoices!$D$6:$D$505,MATCH($C688,Invoices!$A$6:$A$505,0)),"Invoice not found"))</f>
        <v/>
      </c>
      <c r="E688" s="7"/>
      <c r="F688" s="7"/>
      <c r="G688" s="42"/>
      <c r="H688" s="38" t="str">
        <f aca="false">IF($A688="","",SUMIFS($G$6:$G688,$C$6:$C688,$C688))</f>
        <v/>
      </c>
      <c r="I688" s="38" t="str">
        <f aca="false">IF($A688="","",IFERROR(ROUND(INDEX(Invoices!$J$6:$J$505,MATCH($C688,Invoices!$A$6:$A$505,0))-H688,2),""))</f>
        <v/>
      </c>
      <c r="J688" s="8" t="str">
        <f aca="false">IF($A688="","",IF(ISNA(MATCH($C688,Invoices!$A$6:$A$505,0)),"Check invoice no.",IF(I688&lt;0,"Overpaid","")))</f>
        <v/>
      </c>
    </row>
    <row r="689" customFormat="false" ht="15" hidden="false" customHeight="false" outlineLevel="0" collapsed="false">
      <c r="A689" s="7"/>
      <c r="B689" s="40"/>
      <c r="C689" s="7"/>
      <c r="D689" s="8" t="str">
        <f aca="false">IF($A689="","",IFERROR(INDEX(Invoices!$D$6:$D$505,MATCH($C689,Invoices!$A$6:$A$505,0)),"Invoice not found"))</f>
        <v/>
      </c>
      <c r="E689" s="7"/>
      <c r="F689" s="7"/>
      <c r="G689" s="42"/>
      <c r="H689" s="38" t="str">
        <f aca="false">IF($A689="","",SUMIFS($G$6:$G689,$C$6:$C689,$C689))</f>
        <v/>
      </c>
      <c r="I689" s="38" t="str">
        <f aca="false">IF($A689="","",IFERROR(ROUND(INDEX(Invoices!$J$6:$J$505,MATCH($C689,Invoices!$A$6:$A$505,0))-H689,2),""))</f>
        <v/>
      </c>
      <c r="J689" s="8" t="str">
        <f aca="false">IF($A689="","",IF(ISNA(MATCH($C689,Invoices!$A$6:$A$505,0)),"Check invoice no.",IF(I689&lt;0,"Overpaid","")))</f>
        <v/>
      </c>
    </row>
    <row r="690" customFormat="false" ht="15" hidden="false" customHeight="false" outlineLevel="0" collapsed="false">
      <c r="A690" s="7"/>
      <c r="B690" s="40"/>
      <c r="C690" s="7"/>
      <c r="D690" s="8" t="str">
        <f aca="false">IF($A690="","",IFERROR(INDEX(Invoices!$D$6:$D$505,MATCH($C690,Invoices!$A$6:$A$505,0)),"Invoice not found"))</f>
        <v/>
      </c>
      <c r="E690" s="7"/>
      <c r="F690" s="7"/>
      <c r="G690" s="42"/>
      <c r="H690" s="38" t="str">
        <f aca="false">IF($A690="","",SUMIFS($G$6:$G690,$C$6:$C690,$C690))</f>
        <v/>
      </c>
      <c r="I690" s="38" t="str">
        <f aca="false">IF($A690="","",IFERROR(ROUND(INDEX(Invoices!$J$6:$J$505,MATCH($C690,Invoices!$A$6:$A$505,0))-H690,2),""))</f>
        <v/>
      </c>
      <c r="J690" s="8" t="str">
        <f aca="false">IF($A690="","",IF(ISNA(MATCH($C690,Invoices!$A$6:$A$505,0)),"Check invoice no.",IF(I690&lt;0,"Overpaid","")))</f>
        <v/>
      </c>
    </row>
    <row r="691" customFormat="false" ht="15" hidden="false" customHeight="false" outlineLevel="0" collapsed="false">
      <c r="A691" s="7"/>
      <c r="B691" s="40"/>
      <c r="C691" s="7"/>
      <c r="D691" s="8" t="str">
        <f aca="false">IF($A691="","",IFERROR(INDEX(Invoices!$D$6:$D$505,MATCH($C691,Invoices!$A$6:$A$505,0)),"Invoice not found"))</f>
        <v/>
      </c>
      <c r="E691" s="7"/>
      <c r="F691" s="7"/>
      <c r="G691" s="42"/>
      <c r="H691" s="38" t="str">
        <f aca="false">IF($A691="","",SUMIFS($G$6:$G691,$C$6:$C691,$C691))</f>
        <v/>
      </c>
      <c r="I691" s="38" t="str">
        <f aca="false">IF($A691="","",IFERROR(ROUND(INDEX(Invoices!$J$6:$J$505,MATCH($C691,Invoices!$A$6:$A$505,0))-H691,2),""))</f>
        <v/>
      </c>
      <c r="J691" s="8" t="str">
        <f aca="false">IF($A691="","",IF(ISNA(MATCH($C691,Invoices!$A$6:$A$505,0)),"Check invoice no.",IF(I691&lt;0,"Overpaid","")))</f>
        <v/>
      </c>
    </row>
    <row r="692" customFormat="false" ht="15" hidden="false" customHeight="false" outlineLevel="0" collapsed="false">
      <c r="A692" s="7"/>
      <c r="B692" s="40"/>
      <c r="C692" s="7"/>
      <c r="D692" s="8" t="str">
        <f aca="false">IF($A692="","",IFERROR(INDEX(Invoices!$D$6:$D$505,MATCH($C692,Invoices!$A$6:$A$505,0)),"Invoice not found"))</f>
        <v/>
      </c>
      <c r="E692" s="7"/>
      <c r="F692" s="7"/>
      <c r="G692" s="42"/>
      <c r="H692" s="38" t="str">
        <f aca="false">IF($A692="","",SUMIFS($G$6:$G692,$C$6:$C692,$C692))</f>
        <v/>
      </c>
      <c r="I692" s="38" t="str">
        <f aca="false">IF($A692="","",IFERROR(ROUND(INDEX(Invoices!$J$6:$J$505,MATCH($C692,Invoices!$A$6:$A$505,0))-H692,2),""))</f>
        <v/>
      </c>
      <c r="J692" s="8" t="str">
        <f aca="false">IF($A692="","",IF(ISNA(MATCH($C692,Invoices!$A$6:$A$505,0)),"Check invoice no.",IF(I692&lt;0,"Overpaid","")))</f>
        <v/>
      </c>
    </row>
    <row r="693" customFormat="false" ht="15" hidden="false" customHeight="false" outlineLevel="0" collapsed="false">
      <c r="A693" s="7"/>
      <c r="B693" s="40"/>
      <c r="C693" s="7"/>
      <c r="D693" s="8" t="str">
        <f aca="false">IF($A693="","",IFERROR(INDEX(Invoices!$D$6:$D$505,MATCH($C693,Invoices!$A$6:$A$505,0)),"Invoice not found"))</f>
        <v/>
      </c>
      <c r="E693" s="7"/>
      <c r="F693" s="7"/>
      <c r="G693" s="42"/>
      <c r="H693" s="38" t="str">
        <f aca="false">IF($A693="","",SUMIFS($G$6:$G693,$C$6:$C693,$C693))</f>
        <v/>
      </c>
      <c r="I693" s="38" t="str">
        <f aca="false">IF($A693="","",IFERROR(ROUND(INDEX(Invoices!$J$6:$J$505,MATCH($C693,Invoices!$A$6:$A$505,0))-H693,2),""))</f>
        <v/>
      </c>
      <c r="J693" s="8" t="str">
        <f aca="false">IF($A693="","",IF(ISNA(MATCH($C693,Invoices!$A$6:$A$505,0)),"Check invoice no.",IF(I693&lt;0,"Overpaid","")))</f>
        <v/>
      </c>
    </row>
    <row r="694" customFormat="false" ht="15" hidden="false" customHeight="false" outlineLevel="0" collapsed="false">
      <c r="A694" s="7"/>
      <c r="B694" s="40"/>
      <c r="C694" s="7"/>
      <c r="D694" s="8" t="str">
        <f aca="false">IF($A694="","",IFERROR(INDEX(Invoices!$D$6:$D$505,MATCH($C694,Invoices!$A$6:$A$505,0)),"Invoice not found"))</f>
        <v/>
      </c>
      <c r="E694" s="7"/>
      <c r="F694" s="7"/>
      <c r="G694" s="42"/>
      <c r="H694" s="38" t="str">
        <f aca="false">IF($A694="","",SUMIFS($G$6:$G694,$C$6:$C694,$C694))</f>
        <v/>
      </c>
      <c r="I694" s="38" t="str">
        <f aca="false">IF($A694="","",IFERROR(ROUND(INDEX(Invoices!$J$6:$J$505,MATCH($C694,Invoices!$A$6:$A$505,0))-H694,2),""))</f>
        <v/>
      </c>
      <c r="J694" s="8" t="str">
        <f aca="false">IF($A694="","",IF(ISNA(MATCH($C694,Invoices!$A$6:$A$505,0)),"Check invoice no.",IF(I694&lt;0,"Overpaid","")))</f>
        <v/>
      </c>
    </row>
    <row r="695" customFormat="false" ht="15" hidden="false" customHeight="false" outlineLevel="0" collapsed="false">
      <c r="A695" s="7"/>
      <c r="B695" s="40"/>
      <c r="C695" s="7"/>
      <c r="D695" s="8" t="str">
        <f aca="false">IF($A695="","",IFERROR(INDEX(Invoices!$D$6:$D$505,MATCH($C695,Invoices!$A$6:$A$505,0)),"Invoice not found"))</f>
        <v/>
      </c>
      <c r="E695" s="7"/>
      <c r="F695" s="7"/>
      <c r="G695" s="42"/>
      <c r="H695" s="38" t="str">
        <f aca="false">IF($A695="","",SUMIFS($G$6:$G695,$C$6:$C695,$C695))</f>
        <v/>
      </c>
      <c r="I695" s="38" t="str">
        <f aca="false">IF($A695="","",IFERROR(ROUND(INDEX(Invoices!$J$6:$J$505,MATCH($C695,Invoices!$A$6:$A$505,0))-H695,2),""))</f>
        <v/>
      </c>
      <c r="J695" s="8" t="str">
        <f aca="false">IF($A695="","",IF(ISNA(MATCH($C695,Invoices!$A$6:$A$505,0)),"Check invoice no.",IF(I695&lt;0,"Overpaid","")))</f>
        <v/>
      </c>
    </row>
    <row r="696" customFormat="false" ht="15" hidden="false" customHeight="false" outlineLevel="0" collapsed="false">
      <c r="A696" s="7"/>
      <c r="B696" s="40"/>
      <c r="C696" s="7"/>
      <c r="D696" s="8" t="str">
        <f aca="false">IF($A696="","",IFERROR(INDEX(Invoices!$D$6:$D$505,MATCH($C696,Invoices!$A$6:$A$505,0)),"Invoice not found"))</f>
        <v/>
      </c>
      <c r="E696" s="7"/>
      <c r="F696" s="7"/>
      <c r="G696" s="42"/>
      <c r="H696" s="38" t="str">
        <f aca="false">IF($A696="","",SUMIFS($G$6:$G696,$C$6:$C696,$C696))</f>
        <v/>
      </c>
      <c r="I696" s="38" t="str">
        <f aca="false">IF($A696="","",IFERROR(ROUND(INDEX(Invoices!$J$6:$J$505,MATCH($C696,Invoices!$A$6:$A$505,0))-H696,2),""))</f>
        <v/>
      </c>
      <c r="J696" s="8" t="str">
        <f aca="false">IF($A696="","",IF(ISNA(MATCH($C696,Invoices!$A$6:$A$505,0)),"Check invoice no.",IF(I696&lt;0,"Overpaid","")))</f>
        <v/>
      </c>
    </row>
    <row r="697" customFormat="false" ht="15" hidden="false" customHeight="false" outlineLevel="0" collapsed="false">
      <c r="A697" s="7"/>
      <c r="B697" s="40"/>
      <c r="C697" s="7"/>
      <c r="D697" s="8" t="str">
        <f aca="false">IF($A697="","",IFERROR(INDEX(Invoices!$D$6:$D$505,MATCH($C697,Invoices!$A$6:$A$505,0)),"Invoice not found"))</f>
        <v/>
      </c>
      <c r="E697" s="7"/>
      <c r="F697" s="7"/>
      <c r="G697" s="42"/>
      <c r="H697" s="38" t="str">
        <f aca="false">IF($A697="","",SUMIFS($G$6:$G697,$C$6:$C697,$C697))</f>
        <v/>
      </c>
      <c r="I697" s="38" t="str">
        <f aca="false">IF($A697="","",IFERROR(ROUND(INDEX(Invoices!$J$6:$J$505,MATCH($C697,Invoices!$A$6:$A$505,0))-H697,2),""))</f>
        <v/>
      </c>
      <c r="J697" s="8" t="str">
        <f aca="false">IF($A697="","",IF(ISNA(MATCH($C697,Invoices!$A$6:$A$505,0)),"Check invoice no.",IF(I697&lt;0,"Overpaid","")))</f>
        <v/>
      </c>
    </row>
    <row r="698" customFormat="false" ht="15" hidden="false" customHeight="false" outlineLevel="0" collapsed="false">
      <c r="A698" s="7"/>
      <c r="B698" s="40"/>
      <c r="C698" s="7"/>
      <c r="D698" s="8" t="str">
        <f aca="false">IF($A698="","",IFERROR(INDEX(Invoices!$D$6:$D$505,MATCH($C698,Invoices!$A$6:$A$505,0)),"Invoice not found"))</f>
        <v/>
      </c>
      <c r="E698" s="7"/>
      <c r="F698" s="7"/>
      <c r="G698" s="42"/>
      <c r="H698" s="38" t="str">
        <f aca="false">IF($A698="","",SUMIFS($G$6:$G698,$C$6:$C698,$C698))</f>
        <v/>
      </c>
      <c r="I698" s="38" t="str">
        <f aca="false">IF($A698="","",IFERROR(ROUND(INDEX(Invoices!$J$6:$J$505,MATCH($C698,Invoices!$A$6:$A$505,0))-H698,2),""))</f>
        <v/>
      </c>
      <c r="J698" s="8" t="str">
        <f aca="false">IF($A698="","",IF(ISNA(MATCH($C698,Invoices!$A$6:$A$505,0)),"Check invoice no.",IF(I698&lt;0,"Overpaid","")))</f>
        <v/>
      </c>
    </row>
    <row r="699" customFormat="false" ht="15" hidden="false" customHeight="false" outlineLevel="0" collapsed="false">
      <c r="A699" s="7"/>
      <c r="B699" s="40"/>
      <c r="C699" s="7"/>
      <c r="D699" s="8" t="str">
        <f aca="false">IF($A699="","",IFERROR(INDEX(Invoices!$D$6:$D$505,MATCH($C699,Invoices!$A$6:$A$505,0)),"Invoice not found"))</f>
        <v/>
      </c>
      <c r="E699" s="7"/>
      <c r="F699" s="7"/>
      <c r="G699" s="42"/>
      <c r="H699" s="38" t="str">
        <f aca="false">IF($A699="","",SUMIFS($G$6:$G699,$C$6:$C699,$C699))</f>
        <v/>
      </c>
      <c r="I699" s="38" t="str">
        <f aca="false">IF($A699="","",IFERROR(ROUND(INDEX(Invoices!$J$6:$J$505,MATCH($C699,Invoices!$A$6:$A$505,0))-H699,2),""))</f>
        <v/>
      </c>
      <c r="J699" s="8" t="str">
        <f aca="false">IF($A699="","",IF(ISNA(MATCH($C699,Invoices!$A$6:$A$505,0)),"Check invoice no.",IF(I699&lt;0,"Overpaid","")))</f>
        <v/>
      </c>
    </row>
    <row r="700" customFormat="false" ht="15" hidden="false" customHeight="false" outlineLevel="0" collapsed="false">
      <c r="A700" s="7"/>
      <c r="B700" s="40"/>
      <c r="C700" s="7"/>
      <c r="D700" s="8" t="str">
        <f aca="false">IF($A700="","",IFERROR(INDEX(Invoices!$D$6:$D$505,MATCH($C700,Invoices!$A$6:$A$505,0)),"Invoice not found"))</f>
        <v/>
      </c>
      <c r="E700" s="7"/>
      <c r="F700" s="7"/>
      <c r="G700" s="42"/>
      <c r="H700" s="38" t="str">
        <f aca="false">IF($A700="","",SUMIFS($G$6:$G700,$C$6:$C700,$C700))</f>
        <v/>
      </c>
      <c r="I700" s="38" t="str">
        <f aca="false">IF($A700="","",IFERROR(ROUND(INDEX(Invoices!$J$6:$J$505,MATCH($C700,Invoices!$A$6:$A$505,0))-H700,2),""))</f>
        <v/>
      </c>
      <c r="J700" s="8" t="str">
        <f aca="false">IF($A700="","",IF(ISNA(MATCH($C700,Invoices!$A$6:$A$505,0)),"Check invoice no.",IF(I700&lt;0,"Overpaid","")))</f>
        <v/>
      </c>
    </row>
    <row r="701" customFormat="false" ht="15" hidden="false" customHeight="false" outlineLevel="0" collapsed="false">
      <c r="A701" s="7"/>
      <c r="B701" s="40"/>
      <c r="C701" s="7"/>
      <c r="D701" s="8" t="str">
        <f aca="false">IF($A701="","",IFERROR(INDEX(Invoices!$D$6:$D$505,MATCH($C701,Invoices!$A$6:$A$505,0)),"Invoice not found"))</f>
        <v/>
      </c>
      <c r="E701" s="7"/>
      <c r="F701" s="7"/>
      <c r="G701" s="42"/>
      <c r="H701" s="38" t="str">
        <f aca="false">IF($A701="","",SUMIFS($G$6:$G701,$C$6:$C701,$C701))</f>
        <v/>
      </c>
      <c r="I701" s="38" t="str">
        <f aca="false">IF($A701="","",IFERROR(ROUND(INDEX(Invoices!$J$6:$J$505,MATCH($C701,Invoices!$A$6:$A$505,0))-H701,2),""))</f>
        <v/>
      </c>
      <c r="J701" s="8" t="str">
        <f aca="false">IF($A701="","",IF(ISNA(MATCH($C701,Invoices!$A$6:$A$505,0)),"Check invoice no.",IF(I701&lt;0,"Overpaid","")))</f>
        <v/>
      </c>
    </row>
    <row r="702" customFormat="false" ht="15" hidden="false" customHeight="false" outlineLevel="0" collapsed="false">
      <c r="A702" s="7"/>
      <c r="B702" s="40"/>
      <c r="C702" s="7"/>
      <c r="D702" s="8" t="str">
        <f aca="false">IF($A702="","",IFERROR(INDEX(Invoices!$D$6:$D$505,MATCH($C702,Invoices!$A$6:$A$505,0)),"Invoice not found"))</f>
        <v/>
      </c>
      <c r="E702" s="7"/>
      <c r="F702" s="7"/>
      <c r="G702" s="42"/>
      <c r="H702" s="38" t="str">
        <f aca="false">IF($A702="","",SUMIFS($G$6:$G702,$C$6:$C702,$C702))</f>
        <v/>
      </c>
      <c r="I702" s="38" t="str">
        <f aca="false">IF($A702="","",IFERROR(ROUND(INDEX(Invoices!$J$6:$J$505,MATCH($C702,Invoices!$A$6:$A$505,0))-H702,2),""))</f>
        <v/>
      </c>
      <c r="J702" s="8" t="str">
        <f aca="false">IF($A702="","",IF(ISNA(MATCH($C702,Invoices!$A$6:$A$505,0)),"Check invoice no.",IF(I702&lt;0,"Overpaid","")))</f>
        <v/>
      </c>
    </row>
    <row r="703" customFormat="false" ht="15" hidden="false" customHeight="false" outlineLevel="0" collapsed="false">
      <c r="A703" s="7"/>
      <c r="B703" s="40"/>
      <c r="C703" s="7"/>
      <c r="D703" s="8" t="str">
        <f aca="false">IF($A703="","",IFERROR(INDEX(Invoices!$D$6:$D$505,MATCH($C703,Invoices!$A$6:$A$505,0)),"Invoice not found"))</f>
        <v/>
      </c>
      <c r="E703" s="7"/>
      <c r="F703" s="7"/>
      <c r="G703" s="42"/>
      <c r="H703" s="38" t="str">
        <f aca="false">IF($A703="","",SUMIFS($G$6:$G703,$C$6:$C703,$C703))</f>
        <v/>
      </c>
      <c r="I703" s="38" t="str">
        <f aca="false">IF($A703="","",IFERROR(ROUND(INDEX(Invoices!$J$6:$J$505,MATCH($C703,Invoices!$A$6:$A$505,0))-H703,2),""))</f>
        <v/>
      </c>
      <c r="J703" s="8" t="str">
        <f aca="false">IF($A703="","",IF(ISNA(MATCH($C703,Invoices!$A$6:$A$505,0)),"Check invoice no.",IF(I703&lt;0,"Overpaid","")))</f>
        <v/>
      </c>
    </row>
    <row r="704" customFormat="false" ht="15" hidden="false" customHeight="false" outlineLevel="0" collapsed="false">
      <c r="A704" s="7"/>
      <c r="B704" s="40"/>
      <c r="C704" s="7"/>
      <c r="D704" s="8" t="str">
        <f aca="false">IF($A704="","",IFERROR(INDEX(Invoices!$D$6:$D$505,MATCH($C704,Invoices!$A$6:$A$505,0)),"Invoice not found"))</f>
        <v/>
      </c>
      <c r="E704" s="7"/>
      <c r="F704" s="7"/>
      <c r="G704" s="42"/>
      <c r="H704" s="38" t="str">
        <f aca="false">IF($A704="","",SUMIFS($G$6:$G704,$C$6:$C704,$C704))</f>
        <v/>
      </c>
      <c r="I704" s="38" t="str">
        <f aca="false">IF($A704="","",IFERROR(ROUND(INDEX(Invoices!$J$6:$J$505,MATCH($C704,Invoices!$A$6:$A$505,0))-H704,2),""))</f>
        <v/>
      </c>
      <c r="J704" s="8" t="str">
        <f aca="false">IF($A704="","",IF(ISNA(MATCH($C704,Invoices!$A$6:$A$505,0)),"Check invoice no.",IF(I704&lt;0,"Overpaid","")))</f>
        <v/>
      </c>
    </row>
    <row r="705" customFormat="false" ht="15" hidden="false" customHeight="false" outlineLevel="0" collapsed="false">
      <c r="A705" s="7"/>
      <c r="B705" s="40"/>
      <c r="C705" s="7"/>
      <c r="D705" s="8" t="str">
        <f aca="false">IF($A705="","",IFERROR(INDEX(Invoices!$D$6:$D$505,MATCH($C705,Invoices!$A$6:$A$505,0)),"Invoice not found"))</f>
        <v/>
      </c>
      <c r="E705" s="7"/>
      <c r="F705" s="7"/>
      <c r="G705" s="42"/>
      <c r="H705" s="38" t="str">
        <f aca="false">IF($A705="","",SUMIFS($G$6:$G705,$C$6:$C705,$C705))</f>
        <v/>
      </c>
      <c r="I705" s="38" t="str">
        <f aca="false">IF($A705="","",IFERROR(ROUND(INDEX(Invoices!$J$6:$J$505,MATCH($C705,Invoices!$A$6:$A$505,0))-H705,2),""))</f>
        <v/>
      </c>
      <c r="J705" s="8" t="str">
        <f aca="false">IF($A705="","",IF(ISNA(MATCH($C705,Invoices!$A$6:$A$505,0)),"Check invoice no.",IF(I705&lt;0,"Overpaid","")))</f>
        <v/>
      </c>
    </row>
    <row r="706" customFormat="false" ht="15" hidden="false" customHeight="false" outlineLevel="0" collapsed="false">
      <c r="A706" s="7"/>
      <c r="B706" s="40"/>
      <c r="C706" s="7"/>
      <c r="D706" s="8" t="str">
        <f aca="false">IF($A706="","",IFERROR(INDEX(Invoices!$D$6:$D$505,MATCH($C706,Invoices!$A$6:$A$505,0)),"Invoice not found"))</f>
        <v/>
      </c>
      <c r="E706" s="7"/>
      <c r="F706" s="7"/>
      <c r="G706" s="42"/>
      <c r="H706" s="38" t="str">
        <f aca="false">IF($A706="","",SUMIFS($G$6:$G706,$C$6:$C706,$C706))</f>
        <v/>
      </c>
      <c r="I706" s="38" t="str">
        <f aca="false">IF($A706="","",IFERROR(ROUND(INDEX(Invoices!$J$6:$J$505,MATCH($C706,Invoices!$A$6:$A$505,0))-H706,2),""))</f>
        <v/>
      </c>
      <c r="J706" s="8" t="str">
        <f aca="false">IF($A706="","",IF(ISNA(MATCH($C706,Invoices!$A$6:$A$505,0)),"Check invoice no.",IF(I706&lt;0,"Overpaid","")))</f>
        <v/>
      </c>
    </row>
    <row r="707" customFormat="false" ht="15" hidden="false" customHeight="false" outlineLevel="0" collapsed="false">
      <c r="A707" s="7"/>
      <c r="B707" s="40"/>
      <c r="C707" s="7"/>
      <c r="D707" s="8" t="str">
        <f aca="false">IF($A707="","",IFERROR(INDEX(Invoices!$D$6:$D$505,MATCH($C707,Invoices!$A$6:$A$505,0)),"Invoice not found"))</f>
        <v/>
      </c>
      <c r="E707" s="7"/>
      <c r="F707" s="7"/>
      <c r="G707" s="42"/>
      <c r="H707" s="38" t="str">
        <f aca="false">IF($A707="","",SUMIFS($G$6:$G707,$C$6:$C707,$C707))</f>
        <v/>
      </c>
      <c r="I707" s="38" t="str">
        <f aca="false">IF($A707="","",IFERROR(ROUND(INDEX(Invoices!$J$6:$J$505,MATCH($C707,Invoices!$A$6:$A$505,0))-H707,2),""))</f>
        <v/>
      </c>
      <c r="J707" s="8" t="str">
        <f aca="false">IF($A707="","",IF(ISNA(MATCH($C707,Invoices!$A$6:$A$505,0)),"Check invoice no.",IF(I707&lt;0,"Overpaid","")))</f>
        <v/>
      </c>
    </row>
    <row r="708" customFormat="false" ht="15" hidden="false" customHeight="false" outlineLevel="0" collapsed="false">
      <c r="A708" s="7"/>
      <c r="B708" s="40"/>
      <c r="C708" s="7"/>
      <c r="D708" s="8" t="str">
        <f aca="false">IF($A708="","",IFERROR(INDEX(Invoices!$D$6:$D$505,MATCH($C708,Invoices!$A$6:$A$505,0)),"Invoice not found"))</f>
        <v/>
      </c>
      <c r="E708" s="7"/>
      <c r="F708" s="7"/>
      <c r="G708" s="42"/>
      <c r="H708" s="38" t="str">
        <f aca="false">IF($A708="","",SUMIFS($G$6:$G708,$C$6:$C708,$C708))</f>
        <v/>
      </c>
      <c r="I708" s="38" t="str">
        <f aca="false">IF($A708="","",IFERROR(ROUND(INDEX(Invoices!$J$6:$J$505,MATCH($C708,Invoices!$A$6:$A$505,0))-H708,2),""))</f>
        <v/>
      </c>
      <c r="J708" s="8" t="str">
        <f aca="false">IF($A708="","",IF(ISNA(MATCH($C708,Invoices!$A$6:$A$505,0)),"Check invoice no.",IF(I708&lt;0,"Overpaid","")))</f>
        <v/>
      </c>
    </row>
    <row r="709" customFormat="false" ht="15" hidden="false" customHeight="false" outlineLevel="0" collapsed="false">
      <c r="A709" s="7"/>
      <c r="B709" s="40"/>
      <c r="C709" s="7"/>
      <c r="D709" s="8" t="str">
        <f aca="false">IF($A709="","",IFERROR(INDEX(Invoices!$D$6:$D$505,MATCH($C709,Invoices!$A$6:$A$505,0)),"Invoice not found"))</f>
        <v/>
      </c>
      <c r="E709" s="7"/>
      <c r="F709" s="7"/>
      <c r="G709" s="42"/>
      <c r="H709" s="38" t="str">
        <f aca="false">IF($A709="","",SUMIFS($G$6:$G709,$C$6:$C709,$C709))</f>
        <v/>
      </c>
      <c r="I709" s="38" t="str">
        <f aca="false">IF($A709="","",IFERROR(ROUND(INDEX(Invoices!$J$6:$J$505,MATCH($C709,Invoices!$A$6:$A$505,0))-H709,2),""))</f>
        <v/>
      </c>
      <c r="J709" s="8" t="str">
        <f aca="false">IF($A709="","",IF(ISNA(MATCH($C709,Invoices!$A$6:$A$505,0)),"Check invoice no.",IF(I709&lt;0,"Overpaid","")))</f>
        <v/>
      </c>
    </row>
    <row r="710" customFormat="false" ht="15" hidden="false" customHeight="false" outlineLevel="0" collapsed="false">
      <c r="A710" s="7"/>
      <c r="B710" s="40"/>
      <c r="C710" s="7"/>
      <c r="D710" s="8" t="str">
        <f aca="false">IF($A710="","",IFERROR(INDEX(Invoices!$D$6:$D$505,MATCH($C710,Invoices!$A$6:$A$505,0)),"Invoice not found"))</f>
        <v/>
      </c>
      <c r="E710" s="7"/>
      <c r="F710" s="7"/>
      <c r="G710" s="42"/>
      <c r="H710" s="38" t="str">
        <f aca="false">IF($A710="","",SUMIFS($G$6:$G710,$C$6:$C710,$C710))</f>
        <v/>
      </c>
      <c r="I710" s="38" t="str">
        <f aca="false">IF($A710="","",IFERROR(ROUND(INDEX(Invoices!$J$6:$J$505,MATCH($C710,Invoices!$A$6:$A$505,0))-H710,2),""))</f>
        <v/>
      </c>
      <c r="J710" s="8" t="str">
        <f aca="false">IF($A710="","",IF(ISNA(MATCH($C710,Invoices!$A$6:$A$505,0)),"Check invoice no.",IF(I710&lt;0,"Overpaid","")))</f>
        <v/>
      </c>
    </row>
    <row r="711" customFormat="false" ht="15" hidden="false" customHeight="false" outlineLevel="0" collapsed="false">
      <c r="A711" s="7"/>
      <c r="B711" s="40"/>
      <c r="C711" s="7"/>
      <c r="D711" s="8" t="str">
        <f aca="false">IF($A711="","",IFERROR(INDEX(Invoices!$D$6:$D$505,MATCH($C711,Invoices!$A$6:$A$505,0)),"Invoice not found"))</f>
        <v/>
      </c>
      <c r="E711" s="7"/>
      <c r="F711" s="7"/>
      <c r="G711" s="42"/>
      <c r="H711" s="38" t="str">
        <f aca="false">IF($A711="","",SUMIFS($G$6:$G711,$C$6:$C711,$C711))</f>
        <v/>
      </c>
      <c r="I711" s="38" t="str">
        <f aca="false">IF($A711="","",IFERROR(ROUND(INDEX(Invoices!$J$6:$J$505,MATCH($C711,Invoices!$A$6:$A$505,0))-H711,2),""))</f>
        <v/>
      </c>
      <c r="J711" s="8" t="str">
        <f aca="false">IF($A711="","",IF(ISNA(MATCH($C711,Invoices!$A$6:$A$505,0)),"Check invoice no.",IF(I711&lt;0,"Overpaid","")))</f>
        <v/>
      </c>
    </row>
    <row r="712" customFormat="false" ht="15" hidden="false" customHeight="false" outlineLevel="0" collapsed="false">
      <c r="A712" s="7"/>
      <c r="B712" s="40"/>
      <c r="C712" s="7"/>
      <c r="D712" s="8" t="str">
        <f aca="false">IF($A712="","",IFERROR(INDEX(Invoices!$D$6:$D$505,MATCH($C712,Invoices!$A$6:$A$505,0)),"Invoice not found"))</f>
        <v/>
      </c>
      <c r="E712" s="7"/>
      <c r="F712" s="7"/>
      <c r="G712" s="42"/>
      <c r="H712" s="38" t="str">
        <f aca="false">IF($A712="","",SUMIFS($G$6:$G712,$C$6:$C712,$C712))</f>
        <v/>
      </c>
      <c r="I712" s="38" t="str">
        <f aca="false">IF($A712="","",IFERROR(ROUND(INDEX(Invoices!$J$6:$J$505,MATCH($C712,Invoices!$A$6:$A$505,0))-H712,2),""))</f>
        <v/>
      </c>
      <c r="J712" s="8" t="str">
        <f aca="false">IF($A712="","",IF(ISNA(MATCH($C712,Invoices!$A$6:$A$505,0)),"Check invoice no.",IF(I712&lt;0,"Overpaid","")))</f>
        <v/>
      </c>
    </row>
    <row r="713" customFormat="false" ht="15" hidden="false" customHeight="false" outlineLevel="0" collapsed="false">
      <c r="A713" s="7"/>
      <c r="B713" s="40"/>
      <c r="C713" s="7"/>
      <c r="D713" s="8" t="str">
        <f aca="false">IF($A713="","",IFERROR(INDEX(Invoices!$D$6:$D$505,MATCH($C713,Invoices!$A$6:$A$505,0)),"Invoice not found"))</f>
        <v/>
      </c>
      <c r="E713" s="7"/>
      <c r="F713" s="7"/>
      <c r="G713" s="42"/>
      <c r="H713" s="38" t="str">
        <f aca="false">IF($A713="","",SUMIFS($G$6:$G713,$C$6:$C713,$C713))</f>
        <v/>
      </c>
      <c r="I713" s="38" t="str">
        <f aca="false">IF($A713="","",IFERROR(ROUND(INDEX(Invoices!$J$6:$J$505,MATCH($C713,Invoices!$A$6:$A$505,0))-H713,2),""))</f>
        <v/>
      </c>
      <c r="J713" s="8" t="str">
        <f aca="false">IF($A713="","",IF(ISNA(MATCH($C713,Invoices!$A$6:$A$505,0)),"Check invoice no.",IF(I713&lt;0,"Overpaid","")))</f>
        <v/>
      </c>
    </row>
    <row r="714" customFormat="false" ht="15" hidden="false" customHeight="false" outlineLevel="0" collapsed="false">
      <c r="A714" s="7"/>
      <c r="B714" s="40"/>
      <c r="C714" s="7"/>
      <c r="D714" s="8" t="str">
        <f aca="false">IF($A714="","",IFERROR(INDEX(Invoices!$D$6:$D$505,MATCH($C714,Invoices!$A$6:$A$505,0)),"Invoice not found"))</f>
        <v/>
      </c>
      <c r="E714" s="7"/>
      <c r="F714" s="7"/>
      <c r="G714" s="42"/>
      <c r="H714" s="38" t="str">
        <f aca="false">IF($A714="","",SUMIFS($G$6:$G714,$C$6:$C714,$C714))</f>
        <v/>
      </c>
      <c r="I714" s="38" t="str">
        <f aca="false">IF($A714="","",IFERROR(ROUND(INDEX(Invoices!$J$6:$J$505,MATCH($C714,Invoices!$A$6:$A$505,0))-H714,2),""))</f>
        <v/>
      </c>
      <c r="J714" s="8" t="str">
        <f aca="false">IF($A714="","",IF(ISNA(MATCH($C714,Invoices!$A$6:$A$505,0)),"Check invoice no.",IF(I714&lt;0,"Overpaid","")))</f>
        <v/>
      </c>
    </row>
    <row r="715" customFormat="false" ht="15" hidden="false" customHeight="false" outlineLevel="0" collapsed="false">
      <c r="A715" s="7"/>
      <c r="B715" s="40"/>
      <c r="C715" s="7"/>
      <c r="D715" s="8" t="str">
        <f aca="false">IF($A715="","",IFERROR(INDEX(Invoices!$D$6:$D$505,MATCH($C715,Invoices!$A$6:$A$505,0)),"Invoice not found"))</f>
        <v/>
      </c>
      <c r="E715" s="7"/>
      <c r="F715" s="7"/>
      <c r="G715" s="42"/>
      <c r="H715" s="38" t="str">
        <f aca="false">IF($A715="","",SUMIFS($G$6:$G715,$C$6:$C715,$C715))</f>
        <v/>
      </c>
      <c r="I715" s="38" t="str">
        <f aca="false">IF($A715="","",IFERROR(ROUND(INDEX(Invoices!$J$6:$J$505,MATCH($C715,Invoices!$A$6:$A$505,0))-H715,2),""))</f>
        <v/>
      </c>
      <c r="J715" s="8" t="str">
        <f aca="false">IF($A715="","",IF(ISNA(MATCH($C715,Invoices!$A$6:$A$505,0)),"Check invoice no.",IF(I715&lt;0,"Overpaid","")))</f>
        <v/>
      </c>
    </row>
    <row r="716" customFormat="false" ht="15" hidden="false" customHeight="false" outlineLevel="0" collapsed="false">
      <c r="A716" s="7"/>
      <c r="B716" s="40"/>
      <c r="C716" s="7"/>
      <c r="D716" s="8" t="str">
        <f aca="false">IF($A716="","",IFERROR(INDEX(Invoices!$D$6:$D$505,MATCH($C716,Invoices!$A$6:$A$505,0)),"Invoice not found"))</f>
        <v/>
      </c>
      <c r="E716" s="7"/>
      <c r="F716" s="7"/>
      <c r="G716" s="42"/>
      <c r="H716" s="38" t="str">
        <f aca="false">IF($A716="","",SUMIFS($G$6:$G716,$C$6:$C716,$C716))</f>
        <v/>
      </c>
      <c r="I716" s="38" t="str">
        <f aca="false">IF($A716="","",IFERROR(ROUND(INDEX(Invoices!$J$6:$J$505,MATCH($C716,Invoices!$A$6:$A$505,0))-H716,2),""))</f>
        <v/>
      </c>
      <c r="J716" s="8" t="str">
        <f aca="false">IF($A716="","",IF(ISNA(MATCH($C716,Invoices!$A$6:$A$505,0)),"Check invoice no.",IF(I716&lt;0,"Overpaid","")))</f>
        <v/>
      </c>
    </row>
    <row r="717" customFormat="false" ht="15" hidden="false" customHeight="false" outlineLevel="0" collapsed="false">
      <c r="A717" s="7"/>
      <c r="B717" s="40"/>
      <c r="C717" s="7"/>
      <c r="D717" s="8" t="str">
        <f aca="false">IF($A717="","",IFERROR(INDEX(Invoices!$D$6:$D$505,MATCH($C717,Invoices!$A$6:$A$505,0)),"Invoice not found"))</f>
        <v/>
      </c>
      <c r="E717" s="7"/>
      <c r="F717" s="7"/>
      <c r="G717" s="42"/>
      <c r="H717" s="38" t="str">
        <f aca="false">IF($A717="","",SUMIFS($G$6:$G717,$C$6:$C717,$C717))</f>
        <v/>
      </c>
      <c r="I717" s="38" t="str">
        <f aca="false">IF($A717="","",IFERROR(ROUND(INDEX(Invoices!$J$6:$J$505,MATCH($C717,Invoices!$A$6:$A$505,0))-H717,2),""))</f>
        <v/>
      </c>
      <c r="J717" s="8" t="str">
        <f aca="false">IF($A717="","",IF(ISNA(MATCH($C717,Invoices!$A$6:$A$505,0)),"Check invoice no.",IF(I717&lt;0,"Overpaid","")))</f>
        <v/>
      </c>
    </row>
    <row r="718" customFormat="false" ht="15" hidden="false" customHeight="false" outlineLevel="0" collapsed="false">
      <c r="A718" s="7"/>
      <c r="B718" s="40"/>
      <c r="C718" s="7"/>
      <c r="D718" s="8" t="str">
        <f aca="false">IF($A718="","",IFERROR(INDEX(Invoices!$D$6:$D$505,MATCH($C718,Invoices!$A$6:$A$505,0)),"Invoice not found"))</f>
        <v/>
      </c>
      <c r="E718" s="7"/>
      <c r="F718" s="7"/>
      <c r="G718" s="42"/>
      <c r="H718" s="38" t="str">
        <f aca="false">IF($A718="","",SUMIFS($G$6:$G718,$C$6:$C718,$C718))</f>
        <v/>
      </c>
      <c r="I718" s="38" t="str">
        <f aca="false">IF($A718="","",IFERROR(ROUND(INDEX(Invoices!$J$6:$J$505,MATCH($C718,Invoices!$A$6:$A$505,0))-H718,2),""))</f>
        <v/>
      </c>
      <c r="J718" s="8" t="str">
        <f aca="false">IF($A718="","",IF(ISNA(MATCH($C718,Invoices!$A$6:$A$505,0)),"Check invoice no.",IF(I718&lt;0,"Overpaid","")))</f>
        <v/>
      </c>
    </row>
    <row r="719" customFormat="false" ht="15" hidden="false" customHeight="false" outlineLevel="0" collapsed="false">
      <c r="A719" s="7"/>
      <c r="B719" s="40"/>
      <c r="C719" s="7"/>
      <c r="D719" s="8" t="str">
        <f aca="false">IF($A719="","",IFERROR(INDEX(Invoices!$D$6:$D$505,MATCH($C719,Invoices!$A$6:$A$505,0)),"Invoice not found"))</f>
        <v/>
      </c>
      <c r="E719" s="7"/>
      <c r="F719" s="7"/>
      <c r="G719" s="42"/>
      <c r="H719" s="38" t="str">
        <f aca="false">IF($A719="","",SUMIFS($G$6:$G719,$C$6:$C719,$C719))</f>
        <v/>
      </c>
      <c r="I719" s="38" t="str">
        <f aca="false">IF($A719="","",IFERROR(ROUND(INDEX(Invoices!$J$6:$J$505,MATCH($C719,Invoices!$A$6:$A$505,0))-H719,2),""))</f>
        <v/>
      </c>
      <c r="J719" s="8" t="str">
        <f aca="false">IF($A719="","",IF(ISNA(MATCH($C719,Invoices!$A$6:$A$505,0)),"Check invoice no.",IF(I719&lt;0,"Overpaid","")))</f>
        <v/>
      </c>
    </row>
    <row r="720" customFormat="false" ht="15" hidden="false" customHeight="false" outlineLevel="0" collapsed="false">
      <c r="A720" s="7"/>
      <c r="B720" s="40"/>
      <c r="C720" s="7"/>
      <c r="D720" s="8" t="str">
        <f aca="false">IF($A720="","",IFERROR(INDEX(Invoices!$D$6:$D$505,MATCH($C720,Invoices!$A$6:$A$505,0)),"Invoice not found"))</f>
        <v/>
      </c>
      <c r="E720" s="7"/>
      <c r="F720" s="7"/>
      <c r="G720" s="42"/>
      <c r="H720" s="38" t="str">
        <f aca="false">IF($A720="","",SUMIFS($G$6:$G720,$C$6:$C720,$C720))</f>
        <v/>
      </c>
      <c r="I720" s="38" t="str">
        <f aca="false">IF($A720="","",IFERROR(ROUND(INDEX(Invoices!$J$6:$J$505,MATCH($C720,Invoices!$A$6:$A$505,0))-H720,2),""))</f>
        <v/>
      </c>
      <c r="J720" s="8" t="str">
        <f aca="false">IF($A720="","",IF(ISNA(MATCH($C720,Invoices!$A$6:$A$505,0)),"Check invoice no.",IF(I720&lt;0,"Overpaid","")))</f>
        <v/>
      </c>
    </row>
    <row r="721" customFormat="false" ht="15" hidden="false" customHeight="false" outlineLevel="0" collapsed="false">
      <c r="A721" s="7"/>
      <c r="B721" s="40"/>
      <c r="C721" s="7"/>
      <c r="D721" s="8" t="str">
        <f aca="false">IF($A721="","",IFERROR(INDEX(Invoices!$D$6:$D$505,MATCH($C721,Invoices!$A$6:$A$505,0)),"Invoice not found"))</f>
        <v/>
      </c>
      <c r="E721" s="7"/>
      <c r="F721" s="7"/>
      <c r="G721" s="42"/>
      <c r="H721" s="38" t="str">
        <f aca="false">IF($A721="","",SUMIFS($G$6:$G721,$C$6:$C721,$C721))</f>
        <v/>
      </c>
      <c r="I721" s="38" t="str">
        <f aca="false">IF($A721="","",IFERROR(ROUND(INDEX(Invoices!$J$6:$J$505,MATCH($C721,Invoices!$A$6:$A$505,0))-H721,2),""))</f>
        <v/>
      </c>
      <c r="J721" s="8" t="str">
        <f aca="false">IF($A721="","",IF(ISNA(MATCH($C721,Invoices!$A$6:$A$505,0)),"Check invoice no.",IF(I721&lt;0,"Overpaid","")))</f>
        <v/>
      </c>
    </row>
    <row r="722" customFormat="false" ht="15" hidden="false" customHeight="false" outlineLevel="0" collapsed="false">
      <c r="A722" s="7"/>
      <c r="B722" s="40"/>
      <c r="C722" s="7"/>
      <c r="D722" s="8" t="str">
        <f aca="false">IF($A722="","",IFERROR(INDEX(Invoices!$D$6:$D$505,MATCH($C722,Invoices!$A$6:$A$505,0)),"Invoice not found"))</f>
        <v/>
      </c>
      <c r="E722" s="7"/>
      <c r="F722" s="7"/>
      <c r="G722" s="42"/>
      <c r="H722" s="38" t="str">
        <f aca="false">IF($A722="","",SUMIFS($G$6:$G722,$C$6:$C722,$C722))</f>
        <v/>
      </c>
      <c r="I722" s="38" t="str">
        <f aca="false">IF($A722="","",IFERROR(ROUND(INDEX(Invoices!$J$6:$J$505,MATCH($C722,Invoices!$A$6:$A$505,0))-H722,2),""))</f>
        <v/>
      </c>
      <c r="J722" s="8" t="str">
        <f aca="false">IF($A722="","",IF(ISNA(MATCH($C722,Invoices!$A$6:$A$505,0)),"Check invoice no.",IF(I722&lt;0,"Overpaid","")))</f>
        <v/>
      </c>
    </row>
    <row r="723" customFormat="false" ht="15" hidden="false" customHeight="false" outlineLevel="0" collapsed="false">
      <c r="A723" s="7"/>
      <c r="B723" s="40"/>
      <c r="C723" s="7"/>
      <c r="D723" s="8" t="str">
        <f aca="false">IF($A723="","",IFERROR(INDEX(Invoices!$D$6:$D$505,MATCH($C723,Invoices!$A$6:$A$505,0)),"Invoice not found"))</f>
        <v/>
      </c>
      <c r="E723" s="7"/>
      <c r="F723" s="7"/>
      <c r="G723" s="42"/>
      <c r="H723" s="38" t="str">
        <f aca="false">IF($A723="","",SUMIFS($G$6:$G723,$C$6:$C723,$C723))</f>
        <v/>
      </c>
      <c r="I723" s="38" t="str">
        <f aca="false">IF($A723="","",IFERROR(ROUND(INDEX(Invoices!$J$6:$J$505,MATCH($C723,Invoices!$A$6:$A$505,0))-H723,2),""))</f>
        <v/>
      </c>
      <c r="J723" s="8" t="str">
        <f aca="false">IF($A723="","",IF(ISNA(MATCH($C723,Invoices!$A$6:$A$505,0)),"Check invoice no.",IF(I723&lt;0,"Overpaid","")))</f>
        <v/>
      </c>
    </row>
    <row r="724" customFormat="false" ht="15" hidden="false" customHeight="false" outlineLevel="0" collapsed="false">
      <c r="A724" s="7"/>
      <c r="B724" s="40"/>
      <c r="C724" s="7"/>
      <c r="D724" s="8" t="str">
        <f aca="false">IF($A724="","",IFERROR(INDEX(Invoices!$D$6:$D$505,MATCH($C724,Invoices!$A$6:$A$505,0)),"Invoice not found"))</f>
        <v/>
      </c>
      <c r="E724" s="7"/>
      <c r="F724" s="7"/>
      <c r="G724" s="42"/>
      <c r="H724" s="38" t="str">
        <f aca="false">IF($A724="","",SUMIFS($G$6:$G724,$C$6:$C724,$C724))</f>
        <v/>
      </c>
      <c r="I724" s="38" t="str">
        <f aca="false">IF($A724="","",IFERROR(ROUND(INDEX(Invoices!$J$6:$J$505,MATCH($C724,Invoices!$A$6:$A$505,0))-H724,2),""))</f>
        <v/>
      </c>
      <c r="J724" s="8" t="str">
        <f aca="false">IF($A724="","",IF(ISNA(MATCH($C724,Invoices!$A$6:$A$505,0)),"Check invoice no.",IF(I724&lt;0,"Overpaid","")))</f>
        <v/>
      </c>
    </row>
    <row r="725" customFormat="false" ht="15" hidden="false" customHeight="false" outlineLevel="0" collapsed="false">
      <c r="A725" s="7"/>
      <c r="B725" s="40"/>
      <c r="C725" s="7"/>
      <c r="D725" s="8" t="str">
        <f aca="false">IF($A725="","",IFERROR(INDEX(Invoices!$D$6:$D$505,MATCH($C725,Invoices!$A$6:$A$505,0)),"Invoice not found"))</f>
        <v/>
      </c>
      <c r="E725" s="7"/>
      <c r="F725" s="7"/>
      <c r="G725" s="42"/>
      <c r="H725" s="38" t="str">
        <f aca="false">IF($A725="","",SUMIFS($G$6:$G725,$C$6:$C725,$C725))</f>
        <v/>
      </c>
      <c r="I725" s="38" t="str">
        <f aca="false">IF($A725="","",IFERROR(ROUND(INDEX(Invoices!$J$6:$J$505,MATCH($C725,Invoices!$A$6:$A$505,0))-H725,2),""))</f>
        <v/>
      </c>
      <c r="J725" s="8" t="str">
        <f aca="false">IF($A725="","",IF(ISNA(MATCH($C725,Invoices!$A$6:$A$505,0)),"Check invoice no.",IF(I725&lt;0,"Overpaid","")))</f>
        <v/>
      </c>
    </row>
    <row r="726" customFormat="false" ht="15" hidden="false" customHeight="false" outlineLevel="0" collapsed="false">
      <c r="A726" s="7"/>
      <c r="B726" s="40"/>
      <c r="C726" s="7"/>
      <c r="D726" s="8" t="str">
        <f aca="false">IF($A726="","",IFERROR(INDEX(Invoices!$D$6:$D$505,MATCH($C726,Invoices!$A$6:$A$505,0)),"Invoice not found"))</f>
        <v/>
      </c>
      <c r="E726" s="7"/>
      <c r="F726" s="7"/>
      <c r="G726" s="42"/>
      <c r="H726" s="38" t="str">
        <f aca="false">IF($A726="","",SUMIFS($G$6:$G726,$C$6:$C726,$C726))</f>
        <v/>
      </c>
      <c r="I726" s="38" t="str">
        <f aca="false">IF($A726="","",IFERROR(ROUND(INDEX(Invoices!$J$6:$J$505,MATCH($C726,Invoices!$A$6:$A$505,0))-H726,2),""))</f>
        <v/>
      </c>
      <c r="J726" s="8" t="str">
        <f aca="false">IF($A726="","",IF(ISNA(MATCH($C726,Invoices!$A$6:$A$505,0)),"Check invoice no.",IF(I726&lt;0,"Overpaid","")))</f>
        <v/>
      </c>
    </row>
    <row r="727" customFormat="false" ht="15" hidden="false" customHeight="false" outlineLevel="0" collapsed="false">
      <c r="A727" s="7"/>
      <c r="B727" s="40"/>
      <c r="C727" s="7"/>
      <c r="D727" s="8" t="str">
        <f aca="false">IF($A727="","",IFERROR(INDEX(Invoices!$D$6:$D$505,MATCH($C727,Invoices!$A$6:$A$505,0)),"Invoice not found"))</f>
        <v/>
      </c>
      <c r="E727" s="7"/>
      <c r="F727" s="7"/>
      <c r="G727" s="42"/>
      <c r="H727" s="38" t="str">
        <f aca="false">IF($A727="","",SUMIFS($G$6:$G727,$C$6:$C727,$C727))</f>
        <v/>
      </c>
      <c r="I727" s="38" t="str">
        <f aca="false">IF($A727="","",IFERROR(ROUND(INDEX(Invoices!$J$6:$J$505,MATCH($C727,Invoices!$A$6:$A$505,0))-H727,2),""))</f>
        <v/>
      </c>
      <c r="J727" s="8" t="str">
        <f aca="false">IF($A727="","",IF(ISNA(MATCH($C727,Invoices!$A$6:$A$505,0)),"Check invoice no.",IF(I727&lt;0,"Overpaid","")))</f>
        <v/>
      </c>
    </row>
    <row r="728" customFormat="false" ht="15" hidden="false" customHeight="false" outlineLevel="0" collapsed="false">
      <c r="A728" s="7"/>
      <c r="B728" s="40"/>
      <c r="C728" s="7"/>
      <c r="D728" s="8" t="str">
        <f aca="false">IF($A728="","",IFERROR(INDEX(Invoices!$D$6:$D$505,MATCH($C728,Invoices!$A$6:$A$505,0)),"Invoice not found"))</f>
        <v/>
      </c>
      <c r="E728" s="7"/>
      <c r="F728" s="7"/>
      <c r="G728" s="42"/>
      <c r="H728" s="38" t="str">
        <f aca="false">IF($A728="","",SUMIFS($G$6:$G728,$C$6:$C728,$C728))</f>
        <v/>
      </c>
      <c r="I728" s="38" t="str">
        <f aca="false">IF($A728="","",IFERROR(ROUND(INDEX(Invoices!$J$6:$J$505,MATCH($C728,Invoices!$A$6:$A$505,0))-H728,2),""))</f>
        <v/>
      </c>
      <c r="J728" s="8" t="str">
        <f aca="false">IF($A728="","",IF(ISNA(MATCH($C728,Invoices!$A$6:$A$505,0)),"Check invoice no.",IF(I728&lt;0,"Overpaid","")))</f>
        <v/>
      </c>
    </row>
    <row r="729" customFormat="false" ht="15" hidden="false" customHeight="false" outlineLevel="0" collapsed="false">
      <c r="A729" s="7"/>
      <c r="B729" s="40"/>
      <c r="C729" s="7"/>
      <c r="D729" s="8" t="str">
        <f aca="false">IF($A729="","",IFERROR(INDEX(Invoices!$D$6:$D$505,MATCH($C729,Invoices!$A$6:$A$505,0)),"Invoice not found"))</f>
        <v/>
      </c>
      <c r="E729" s="7"/>
      <c r="F729" s="7"/>
      <c r="G729" s="42"/>
      <c r="H729" s="38" t="str">
        <f aca="false">IF($A729="","",SUMIFS($G$6:$G729,$C$6:$C729,$C729))</f>
        <v/>
      </c>
      <c r="I729" s="38" t="str">
        <f aca="false">IF($A729="","",IFERROR(ROUND(INDEX(Invoices!$J$6:$J$505,MATCH($C729,Invoices!$A$6:$A$505,0))-H729,2),""))</f>
        <v/>
      </c>
      <c r="J729" s="8" t="str">
        <f aca="false">IF($A729="","",IF(ISNA(MATCH($C729,Invoices!$A$6:$A$505,0)),"Check invoice no.",IF(I729&lt;0,"Overpaid","")))</f>
        <v/>
      </c>
    </row>
    <row r="730" customFormat="false" ht="15" hidden="false" customHeight="false" outlineLevel="0" collapsed="false">
      <c r="A730" s="7"/>
      <c r="B730" s="40"/>
      <c r="C730" s="7"/>
      <c r="D730" s="8" t="str">
        <f aca="false">IF($A730="","",IFERROR(INDEX(Invoices!$D$6:$D$505,MATCH($C730,Invoices!$A$6:$A$505,0)),"Invoice not found"))</f>
        <v/>
      </c>
      <c r="E730" s="7"/>
      <c r="F730" s="7"/>
      <c r="G730" s="42"/>
      <c r="H730" s="38" t="str">
        <f aca="false">IF($A730="","",SUMIFS($G$6:$G730,$C$6:$C730,$C730))</f>
        <v/>
      </c>
      <c r="I730" s="38" t="str">
        <f aca="false">IF($A730="","",IFERROR(ROUND(INDEX(Invoices!$J$6:$J$505,MATCH($C730,Invoices!$A$6:$A$505,0))-H730,2),""))</f>
        <v/>
      </c>
      <c r="J730" s="8" t="str">
        <f aca="false">IF($A730="","",IF(ISNA(MATCH($C730,Invoices!$A$6:$A$505,0)),"Check invoice no.",IF(I730&lt;0,"Overpaid","")))</f>
        <v/>
      </c>
    </row>
    <row r="731" customFormat="false" ht="15" hidden="false" customHeight="false" outlineLevel="0" collapsed="false">
      <c r="A731" s="7"/>
      <c r="B731" s="40"/>
      <c r="C731" s="7"/>
      <c r="D731" s="8" t="str">
        <f aca="false">IF($A731="","",IFERROR(INDEX(Invoices!$D$6:$D$505,MATCH($C731,Invoices!$A$6:$A$505,0)),"Invoice not found"))</f>
        <v/>
      </c>
      <c r="E731" s="7"/>
      <c r="F731" s="7"/>
      <c r="G731" s="42"/>
      <c r="H731" s="38" t="str">
        <f aca="false">IF($A731="","",SUMIFS($G$6:$G731,$C$6:$C731,$C731))</f>
        <v/>
      </c>
      <c r="I731" s="38" t="str">
        <f aca="false">IF($A731="","",IFERROR(ROUND(INDEX(Invoices!$J$6:$J$505,MATCH($C731,Invoices!$A$6:$A$505,0))-H731,2),""))</f>
        <v/>
      </c>
      <c r="J731" s="8" t="str">
        <f aca="false">IF($A731="","",IF(ISNA(MATCH($C731,Invoices!$A$6:$A$505,0)),"Check invoice no.",IF(I731&lt;0,"Overpaid","")))</f>
        <v/>
      </c>
    </row>
    <row r="732" customFormat="false" ht="15" hidden="false" customHeight="false" outlineLevel="0" collapsed="false">
      <c r="A732" s="7"/>
      <c r="B732" s="40"/>
      <c r="C732" s="7"/>
      <c r="D732" s="8" t="str">
        <f aca="false">IF($A732="","",IFERROR(INDEX(Invoices!$D$6:$D$505,MATCH($C732,Invoices!$A$6:$A$505,0)),"Invoice not found"))</f>
        <v/>
      </c>
      <c r="E732" s="7"/>
      <c r="F732" s="7"/>
      <c r="G732" s="42"/>
      <c r="H732" s="38" t="str">
        <f aca="false">IF($A732="","",SUMIFS($G$6:$G732,$C$6:$C732,$C732))</f>
        <v/>
      </c>
      <c r="I732" s="38" t="str">
        <f aca="false">IF($A732="","",IFERROR(ROUND(INDEX(Invoices!$J$6:$J$505,MATCH($C732,Invoices!$A$6:$A$505,0))-H732,2),""))</f>
        <v/>
      </c>
      <c r="J732" s="8" t="str">
        <f aca="false">IF($A732="","",IF(ISNA(MATCH($C732,Invoices!$A$6:$A$505,0)),"Check invoice no.",IF(I732&lt;0,"Overpaid","")))</f>
        <v/>
      </c>
    </row>
    <row r="733" customFormat="false" ht="15" hidden="false" customHeight="false" outlineLevel="0" collapsed="false">
      <c r="A733" s="7"/>
      <c r="B733" s="40"/>
      <c r="C733" s="7"/>
      <c r="D733" s="8" t="str">
        <f aca="false">IF($A733="","",IFERROR(INDEX(Invoices!$D$6:$D$505,MATCH($C733,Invoices!$A$6:$A$505,0)),"Invoice not found"))</f>
        <v/>
      </c>
      <c r="E733" s="7"/>
      <c r="F733" s="7"/>
      <c r="G733" s="42"/>
      <c r="H733" s="38" t="str">
        <f aca="false">IF($A733="","",SUMIFS($G$6:$G733,$C$6:$C733,$C733))</f>
        <v/>
      </c>
      <c r="I733" s="38" t="str">
        <f aca="false">IF($A733="","",IFERROR(ROUND(INDEX(Invoices!$J$6:$J$505,MATCH($C733,Invoices!$A$6:$A$505,0))-H733,2),""))</f>
        <v/>
      </c>
      <c r="J733" s="8" t="str">
        <f aca="false">IF($A733="","",IF(ISNA(MATCH($C733,Invoices!$A$6:$A$505,0)),"Check invoice no.",IF(I733&lt;0,"Overpaid","")))</f>
        <v/>
      </c>
    </row>
    <row r="734" customFormat="false" ht="15" hidden="false" customHeight="false" outlineLevel="0" collapsed="false">
      <c r="A734" s="7"/>
      <c r="B734" s="40"/>
      <c r="C734" s="7"/>
      <c r="D734" s="8" t="str">
        <f aca="false">IF($A734="","",IFERROR(INDEX(Invoices!$D$6:$D$505,MATCH($C734,Invoices!$A$6:$A$505,0)),"Invoice not found"))</f>
        <v/>
      </c>
      <c r="E734" s="7"/>
      <c r="F734" s="7"/>
      <c r="G734" s="42"/>
      <c r="H734" s="38" t="str">
        <f aca="false">IF($A734="","",SUMIFS($G$6:$G734,$C$6:$C734,$C734))</f>
        <v/>
      </c>
      <c r="I734" s="38" t="str">
        <f aca="false">IF($A734="","",IFERROR(ROUND(INDEX(Invoices!$J$6:$J$505,MATCH($C734,Invoices!$A$6:$A$505,0))-H734,2),""))</f>
        <v/>
      </c>
      <c r="J734" s="8" t="str">
        <f aca="false">IF($A734="","",IF(ISNA(MATCH($C734,Invoices!$A$6:$A$505,0)),"Check invoice no.",IF(I734&lt;0,"Overpaid","")))</f>
        <v/>
      </c>
    </row>
    <row r="735" customFormat="false" ht="15" hidden="false" customHeight="false" outlineLevel="0" collapsed="false">
      <c r="A735" s="7"/>
      <c r="B735" s="40"/>
      <c r="C735" s="7"/>
      <c r="D735" s="8" t="str">
        <f aca="false">IF($A735="","",IFERROR(INDEX(Invoices!$D$6:$D$505,MATCH($C735,Invoices!$A$6:$A$505,0)),"Invoice not found"))</f>
        <v/>
      </c>
      <c r="E735" s="7"/>
      <c r="F735" s="7"/>
      <c r="G735" s="42"/>
      <c r="H735" s="38" t="str">
        <f aca="false">IF($A735="","",SUMIFS($G$6:$G735,$C$6:$C735,$C735))</f>
        <v/>
      </c>
      <c r="I735" s="38" t="str">
        <f aca="false">IF($A735="","",IFERROR(ROUND(INDEX(Invoices!$J$6:$J$505,MATCH($C735,Invoices!$A$6:$A$505,0))-H735,2),""))</f>
        <v/>
      </c>
      <c r="J735" s="8" t="str">
        <f aca="false">IF($A735="","",IF(ISNA(MATCH($C735,Invoices!$A$6:$A$505,0)),"Check invoice no.",IF(I735&lt;0,"Overpaid","")))</f>
        <v/>
      </c>
    </row>
    <row r="736" customFormat="false" ht="15" hidden="false" customHeight="false" outlineLevel="0" collapsed="false">
      <c r="A736" s="7"/>
      <c r="B736" s="40"/>
      <c r="C736" s="7"/>
      <c r="D736" s="8" t="str">
        <f aca="false">IF($A736="","",IFERROR(INDEX(Invoices!$D$6:$D$505,MATCH($C736,Invoices!$A$6:$A$505,0)),"Invoice not found"))</f>
        <v/>
      </c>
      <c r="E736" s="7"/>
      <c r="F736" s="7"/>
      <c r="G736" s="42"/>
      <c r="H736" s="38" t="str">
        <f aca="false">IF($A736="","",SUMIFS($G$6:$G736,$C$6:$C736,$C736))</f>
        <v/>
      </c>
      <c r="I736" s="38" t="str">
        <f aca="false">IF($A736="","",IFERROR(ROUND(INDEX(Invoices!$J$6:$J$505,MATCH($C736,Invoices!$A$6:$A$505,0))-H736,2),""))</f>
        <v/>
      </c>
      <c r="J736" s="8" t="str">
        <f aca="false">IF($A736="","",IF(ISNA(MATCH($C736,Invoices!$A$6:$A$505,0)),"Check invoice no.",IF(I736&lt;0,"Overpaid","")))</f>
        <v/>
      </c>
    </row>
    <row r="737" customFormat="false" ht="15" hidden="false" customHeight="false" outlineLevel="0" collapsed="false">
      <c r="A737" s="7"/>
      <c r="B737" s="40"/>
      <c r="C737" s="7"/>
      <c r="D737" s="8" t="str">
        <f aca="false">IF($A737="","",IFERROR(INDEX(Invoices!$D$6:$D$505,MATCH($C737,Invoices!$A$6:$A$505,0)),"Invoice not found"))</f>
        <v/>
      </c>
      <c r="E737" s="7"/>
      <c r="F737" s="7"/>
      <c r="G737" s="42"/>
      <c r="H737" s="38" t="str">
        <f aca="false">IF($A737="","",SUMIFS($G$6:$G737,$C$6:$C737,$C737))</f>
        <v/>
      </c>
      <c r="I737" s="38" t="str">
        <f aca="false">IF($A737="","",IFERROR(ROUND(INDEX(Invoices!$J$6:$J$505,MATCH($C737,Invoices!$A$6:$A$505,0))-H737,2),""))</f>
        <v/>
      </c>
      <c r="J737" s="8" t="str">
        <f aca="false">IF($A737="","",IF(ISNA(MATCH($C737,Invoices!$A$6:$A$505,0)),"Check invoice no.",IF(I737&lt;0,"Overpaid","")))</f>
        <v/>
      </c>
    </row>
    <row r="738" customFormat="false" ht="15" hidden="false" customHeight="false" outlineLevel="0" collapsed="false">
      <c r="A738" s="7"/>
      <c r="B738" s="40"/>
      <c r="C738" s="7"/>
      <c r="D738" s="8" t="str">
        <f aca="false">IF($A738="","",IFERROR(INDEX(Invoices!$D$6:$D$505,MATCH($C738,Invoices!$A$6:$A$505,0)),"Invoice not found"))</f>
        <v/>
      </c>
      <c r="E738" s="7"/>
      <c r="F738" s="7"/>
      <c r="G738" s="42"/>
      <c r="H738" s="38" t="str">
        <f aca="false">IF($A738="","",SUMIFS($G$6:$G738,$C$6:$C738,$C738))</f>
        <v/>
      </c>
      <c r="I738" s="38" t="str">
        <f aca="false">IF($A738="","",IFERROR(ROUND(INDEX(Invoices!$J$6:$J$505,MATCH($C738,Invoices!$A$6:$A$505,0))-H738,2),""))</f>
        <v/>
      </c>
      <c r="J738" s="8" t="str">
        <f aca="false">IF($A738="","",IF(ISNA(MATCH($C738,Invoices!$A$6:$A$505,0)),"Check invoice no.",IF(I738&lt;0,"Overpaid","")))</f>
        <v/>
      </c>
    </row>
    <row r="739" customFormat="false" ht="15" hidden="false" customHeight="false" outlineLevel="0" collapsed="false">
      <c r="A739" s="7"/>
      <c r="B739" s="40"/>
      <c r="C739" s="7"/>
      <c r="D739" s="8" t="str">
        <f aca="false">IF($A739="","",IFERROR(INDEX(Invoices!$D$6:$D$505,MATCH($C739,Invoices!$A$6:$A$505,0)),"Invoice not found"))</f>
        <v/>
      </c>
      <c r="E739" s="7"/>
      <c r="F739" s="7"/>
      <c r="G739" s="42"/>
      <c r="H739" s="38" t="str">
        <f aca="false">IF($A739="","",SUMIFS($G$6:$G739,$C$6:$C739,$C739))</f>
        <v/>
      </c>
      <c r="I739" s="38" t="str">
        <f aca="false">IF($A739="","",IFERROR(ROUND(INDEX(Invoices!$J$6:$J$505,MATCH($C739,Invoices!$A$6:$A$505,0))-H739,2),""))</f>
        <v/>
      </c>
      <c r="J739" s="8" t="str">
        <f aca="false">IF($A739="","",IF(ISNA(MATCH($C739,Invoices!$A$6:$A$505,0)),"Check invoice no.",IF(I739&lt;0,"Overpaid","")))</f>
        <v/>
      </c>
    </row>
    <row r="740" customFormat="false" ht="15" hidden="false" customHeight="false" outlineLevel="0" collapsed="false">
      <c r="A740" s="7"/>
      <c r="B740" s="40"/>
      <c r="C740" s="7"/>
      <c r="D740" s="8" t="str">
        <f aca="false">IF($A740="","",IFERROR(INDEX(Invoices!$D$6:$D$505,MATCH($C740,Invoices!$A$6:$A$505,0)),"Invoice not found"))</f>
        <v/>
      </c>
      <c r="E740" s="7"/>
      <c r="F740" s="7"/>
      <c r="G740" s="42"/>
      <c r="H740" s="38" t="str">
        <f aca="false">IF($A740="","",SUMIFS($G$6:$G740,$C$6:$C740,$C740))</f>
        <v/>
      </c>
      <c r="I740" s="38" t="str">
        <f aca="false">IF($A740="","",IFERROR(ROUND(INDEX(Invoices!$J$6:$J$505,MATCH($C740,Invoices!$A$6:$A$505,0))-H740,2),""))</f>
        <v/>
      </c>
      <c r="J740" s="8" t="str">
        <f aca="false">IF($A740="","",IF(ISNA(MATCH($C740,Invoices!$A$6:$A$505,0)),"Check invoice no.",IF(I740&lt;0,"Overpaid","")))</f>
        <v/>
      </c>
    </row>
    <row r="741" customFormat="false" ht="15" hidden="false" customHeight="false" outlineLevel="0" collapsed="false">
      <c r="A741" s="7"/>
      <c r="B741" s="40"/>
      <c r="C741" s="7"/>
      <c r="D741" s="8" t="str">
        <f aca="false">IF($A741="","",IFERROR(INDEX(Invoices!$D$6:$D$505,MATCH($C741,Invoices!$A$6:$A$505,0)),"Invoice not found"))</f>
        <v/>
      </c>
      <c r="E741" s="7"/>
      <c r="F741" s="7"/>
      <c r="G741" s="42"/>
      <c r="H741" s="38" t="str">
        <f aca="false">IF($A741="","",SUMIFS($G$6:$G741,$C$6:$C741,$C741))</f>
        <v/>
      </c>
      <c r="I741" s="38" t="str">
        <f aca="false">IF($A741="","",IFERROR(ROUND(INDEX(Invoices!$J$6:$J$505,MATCH($C741,Invoices!$A$6:$A$505,0))-H741,2),""))</f>
        <v/>
      </c>
      <c r="J741" s="8" t="str">
        <f aca="false">IF($A741="","",IF(ISNA(MATCH($C741,Invoices!$A$6:$A$505,0)),"Check invoice no.",IF(I741&lt;0,"Overpaid","")))</f>
        <v/>
      </c>
    </row>
    <row r="742" customFormat="false" ht="15" hidden="false" customHeight="false" outlineLevel="0" collapsed="false">
      <c r="A742" s="7"/>
      <c r="B742" s="40"/>
      <c r="C742" s="7"/>
      <c r="D742" s="8" t="str">
        <f aca="false">IF($A742="","",IFERROR(INDEX(Invoices!$D$6:$D$505,MATCH($C742,Invoices!$A$6:$A$505,0)),"Invoice not found"))</f>
        <v/>
      </c>
      <c r="E742" s="7"/>
      <c r="F742" s="7"/>
      <c r="G742" s="42"/>
      <c r="H742" s="38" t="str">
        <f aca="false">IF($A742="","",SUMIFS($G$6:$G742,$C$6:$C742,$C742))</f>
        <v/>
      </c>
      <c r="I742" s="38" t="str">
        <f aca="false">IF($A742="","",IFERROR(ROUND(INDEX(Invoices!$J$6:$J$505,MATCH($C742,Invoices!$A$6:$A$505,0))-H742,2),""))</f>
        <v/>
      </c>
      <c r="J742" s="8" t="str">
        <f aca="false">IF($A742="","",IF(ISNA(MATCH($C742,Invoices!$A$6:$A$505,0)),"Check invoice no.",IF(I742&lt;0,"Overpaid","")))</f>
        <v/>
      </c>
    </row>
    <row r="743" customFormat="false" ht="15" hidden="false" customHeight="false" outlineLevel="0" collapsed="false">
      <c r="A743" s="7"/>
      <c r="B743" s="40"/>
      <c r="C743" s="7"/>
      <c r="D743" s="8" t="str">
        <f aca="false">IF($A743="","",IFERROR(INDEX(Invoices!$D$6:$D$505,MATCH($C743,Invoices!$A$6:$A$505,0)),"Invoice not found"))</f>
        <v/>
      </c>
      <c r="E743" s="7"/>
      <c r="F743" s="7"/>
      <c r="G743" s="42"/>
      <c r="H743" s="38" t="str">
        <f aca="false">IF($A743="","",SUMIFS($G$6:$G743,$C$6:$C743,$C743))</f>
        <v/>
      </c>
      <c r="I743" s="38" t="str">
        <f aca="false">IF($A743="","",IFERROR(ROUND(INDEX(Invoices!$J$6:$J$505,MATCH($C743,Invoices!$A$6:$A$505,0))-H743,2),""))</f>
        <v/>
      </c>
      <c r="J743" s="8" t="str">
        <f aca="false">IF($A743="","",IF(ISNA(MATCH($C743,Invoices!$A$6:$A$505,0)),"Check invoice no.",IF(I743&lt;0,"Overpaid","")))</f>
        <v/>
      </c>
    </row>
    <row r="744" customFormat="false" ht="15" hidden="false" customHeight="false" outlineLevel="0" collapsed="false">
      <c r="A744" s="7"/>
      <c r="B744" s="40"/>
      <c r="C744" s="7"/>
      <c r="D744" s="8" t="str">
        <f aca="false">IF($A744="","",IFERROR(INDEX(Invoices!$D$6:$D$505,MATCH($C744,Invoices!$A$6:$A$505,0)),"Invoice not found"))</f>
        <v/>
      </c>
      <c r="E744" s="7"/>
      <c r="F744" s="7"/>
      <c r="G744" s="42"/>
      <c r="H744" s="38" t="str">
        <f aca="false">IF($A744="","",SUMIFS($G$6:$G744,$C$6:$C744,$C744))</f>
        <v/>
      </c>
      <c r="I744" s="38" t="str">
        <f aca="false">IF($A744="","",IFERROR(ROUND(INDEX(Invoices!$J$6:$J$505,MATCH($C744,Invoices!$A$6:$A$505,0))-H744,2),""))</f>
        <v/>
      </c>
      <c r="J744" s="8" t="str">
        <f aca="false">IF($A744="","",IF(ISNA(MATCH($C744,Invoices!$A$6:$A$505,0)),"Check invoice no.",IF(I744&lt;0,"Overpaid","")))</f>
        <v/>
      </c>
    </row>
    <row r="745" customFormat="false" ht="15" hidden="false" customHeight="false" outlineLevel="0" collapsed="false">
      <c r="A745" s="7"/>
      <c r="B745" s="40"/>
      <c r="C745" s="7"/>
      <c r="D745" s="8" t="str">
        <f aca="false">IF($A745="","",IFERROR(INDEX(Invoices!$D$6:$D$505,MATCH($C745,Invoices!$A$6:$A$505,0)),"Invoice not found"))</f>
        <v/>
      </c>
      <c r="E745" s="7"/>
      <c r="F745" s="7"/>
      <c r="G745" s="42"/>
      <c r="H745" s="38" t="str">
        <f aca="false">IF($A745="","",SUMIFS($G$6:$G745,$C$6:$C745,$C745))</f>
        <v/>
      </c>
      <c r="I745" s="38" t="str">
        <f aca="false">IF($A745="","",IFERROR(ROUND(INDEX(Invoices!$J$6:$J$505,MATCH($C745,Invoices!$A$6:$A$505,0))-H745,2),""))</f>
        <v/>
      </c>
      <c r="J745" s="8" t="str">
        <f aca="false">IF($A745="","",IF(ISNA(MATCH($C745,Invoices!$A$6:$A$505,0)),"Check invoice no.",IF(I745&lt;0,"Overpaid","")))</f>
        <v/>
      </c>
    </row>
    <row r="746" customFormat="false" ht="15" hidden="false" customHeight="false" outlineLevel="0" collapsed="false">
      <c r="A746" s="7"/>
      <c r="B746" s="40"/>
      <c r="C746" s="7"/>
      <c r="D746" s="8" t="str">
        <f aca="false">IF($A746="","",IFERROR(INDEX(Invoices!$D$6:$D$505,MATCH($C746,Invoices!$A$6:$A$505,0)),"Invoice not found"))</f>
        <v/>
      </c>
      <c r="E746" s="7"/>
      <c r="F746" s="7"/>
      <c r="G746" s="42"/>
      <c r="H746" s="38" t="str">
        <f aca="false">IF($A746="","",SUMIFS($G$6:$G746,$C$6:$C746,$C746))</f>
        <v/>
      </c>
      <c r="I746" s="38" t="str">
        <f aca="false">IF($A746="","",IFERROR(ROUND(INDEX(Invoices!$J$6:$J$505,MATCH($C746,Invoices!$A$6:$A$505,0))-H746,2),""))</f>
        <v/>
      </c>
      <c r="J746" s="8" t="str">
        <f aca="false">IF($A746="","",IF(ISNA(MATCH($C746,Invoices!$A$6:$A$505,0)),"Check invoice no.",IF(I746&lt;0,"Overpaid","")))</f>
        <v/>
      </c>
    </row>
    <row r="747" customFormat="false" ht="15" hidden="false" customHeight="false" outlineLevel="0" collapsed="false">
      <c r="A747" s="7"/>
      <c r="B747" s="40"/>
      <c r="C747" s="7"/>
      <c r="D747" s="8" t="str">
        <f aca="false">IF($A747="","",IFERROR(INDEX(Invoices!$D$6:$D$505,MATCH($C747,Invoices!$A$6:$A$505,0)),"Invoice not found"))</f>
        <v/>
      </c>
      <c r="E747" s="7"/>
      <c r="F747" s="7"/>
      <c r="G747" s="42"/>
      <c r="H747" s="38" t="str">
        <f aca="false">IF($A747="","",SUMIFS($G$6:$G747,$C$6:$C747,$C747))</f>
        <v/>
      </c>
      <c r="I747" s="38" t="str">
        <f aca="false">IF($A747="","",IFERROR(ROUND(INDEX(Invoices!$J$6:$J$505,MATCH($C747,Invoices!$A$6:$A$505,0))-H747,2),""))</f>
        <v/>
      </c>
      <c r="J747" s="8" t="str">
        <f aca="false">IF($A747="","",IF(ISNA(MATCH($C747,Invoices!$A$6:$A$505,0)),"Check invoice no.",IF(I747&lt;0,"Overpaid","")))</f>
        <v/>
      </c>
    </row>
    <row r="748" customFormat="false" ht="15" hidden="false" customHeight="false" outlineLevel="0" collapsed="false">
      <c r="A748" s="7"/>
      <c r="B748" s="40"/>
      <c r="C748" s="7"/>
      <c r="D748" s="8" t="str">
        <f aca="false">IF($A748="","",IFERROR(INDEX(Invoices!$D$6:$D$505,MATCH($C748,Invoices!$A$6:$A$505,0)),"Invoice not found"))</f>
        <v/>
      </c>
      <c r="E748" s="7"/>
      <c r="F748" s="7"/>
      <c r="G748" s="42"/>
      <c r="H748" s="38" t="str">
        <f aca="false">IF($A748="","",SUMIFS($G$6:$G748,$C$6:$C748,$C748))</f>
        <v/>
      </c>
      <c r="I748" s="38" t="str">
        <f aca="false">IF($A748="","",IFERROR(ROUND(INDEX(Invoices!$J$6:$J$505,MATCH($C748,Invoices!$A$6:$A$505,0))-H748,2),""))</f>
        <v/>
      </c>
      <c r="J748" s="8" t="str">
        <f aca="false">IF($A748="","",IF(ISNA(MATCH($C748,Invoices!$A$6:$A$505,0)),"Check invoice no.",IF(I748&lt;0,"Overpaid","")))</f>
        <v/>
      </c>
    </row>
    <row r="749" customFormat="false" ht="15" hidden="false" customHeight="false" outlineLevel="0" collapsed="false">
      <c r="A749" s="7"/>
      <c r="B749" s="40"/>
      <c r="C749" s="7"/>
      <c r="D749" s="8" t="str">
        <f aca="false">IF($A749="","",IFERROR(INDEX(Invoices!$D$6:$D$505,MATCH($C749,Invoices!$A$6:$A$505,0)),"Invoice not found"))</f>
        <v/>
      </c>
      <c r="E749" s="7"/>
      <c r="F749" s="7"/>
      <c r="G749" s="42"/>
      <c r="H749" s="38" t="str">
        <f aca="false">IF($A749="","",SUMIFS($G$6:$G749,$C$6:$C749,$C749))</f>
        <v/>
      </c>
      <c r="I749" s="38" t="str">
        <f aca="false">IF($A749="","",IFERROR(ROUND(INDEX(Invoices!$J$6:$J$505,MATCH($C749,Invoices!$A$6:$A$505,0))-H749,2),""))</f>
        <v/>
      </c>
      <c r="J749" s="8" t="str">
        <f aca="false">IF($A749="","",IF(ISNA(MATCH($C749,Invoices!$A$6:$A$505,0)),"Check invoice no.",IF(I749&lt;0,"Overpaid","")))</f>
        <v/>
      </c>
    </row>
    <row r="750" customFormat="false" ht="15" hidden="false" customHeight="false" outlineLevel="0" collapsed="false">
      <c r="A750" s="7"/>
      <c r="B750" s="40"/>
      <c r="C750" s="7"/>
      <c r="D750" s="8" t="str">
        <f aca="false">IF($A750="","",IFERROR(INDEX(Invoices!$D$6:$D$505,MATCH($C750,Invoices!$A$6:$A$505,0)),"Invoice not found"))</f>
        <v/>
      </c>
      <c r="E750" s="7"/>
      <c r="F750" s="7"/>
      <c r="G750" s="42"/>
      <c r="H750" s="38" t="str">
        <f aca="false">IF($A750="","",SUMIFS($G$6:$G750,$C$6:$C750,$C750))</f>
        <v/>
      </c>
      <c r="I750" s="38" t="str">
        <f aca="false">IF($A750="","",IFERROR(ROUND(INDEX(Invoices!$J$6:$J$505,MATCH($C750,Invoices!$A$6:$A$505,0))-H750,2),""))</f>
        <v/>
      </c>
      <c r="J750" s="8" t="str">
        <f aca="false">IF($A750="","",IF(ISNA(MATCH($C750,Invoices!$A$6:$A$505,0)),"Check invoice no.",IF(I750&lt;0,"Overpaid","")))</f>
        <v/>
      </c>
    </row>
    <row r="751" customFormat="false" ht="15" hidden="false" customHeight="false" outlineLevel="0" collapsed="false">
      <c r="A751" s="7"/>
      <c r="B751" s="40"/>
      <c r="C751" s="7"/>
      <c r="D751" s="8" t="str">
        <f aca="false">IF($A751="","",IFERROR(INDEX(Invoices!$D$6:$D$505,MATCH($C751,Invoices!$A$6:$A$505,0)),"Invoice not found"))</f>
        <v/>
      </c>
      <c r="E751" s="7"/>
      <c r="F751" s="7"/>
      <c r="G751" s="42"/>
      <c r="H751" s="38" t="str">
        <f aca="false">IF($A751="","",SUMIFS($G$6:$G751,$C$6:$C751,$C751))</f>
        <v/>
      </c>
      <c r="I751" s="38" t="str">
        <f aca="false">IF($A751="","",IFERROR(ROUND(INDEX(Invoices!$J$6:$J$505,MATCH($C751,Invoices!$A$6:$A$505,0))-H751,2),""))</f>
        <v/>
      </c>
      <c r="J751" s="8" t="str">
        <f aca="false">IF($A751="","",IF(ISNA(MATCH($C751,Invoices!$A$6:$A$505,0)),"Check invoice no.",IF(I751&lt;0,"Overpaid","")))</f>
        <v/>
      </c>
    </row>
    <row r="752" customFormat="false" ht="15" hidden="false" customHeight="false" outlineLevel="0" collapsed="false">
      <c r="A752" s="7"/>
      <c r="B752" s="40"/>
      <c r="C752" s="7"/>
      <c r="D752" s="8" t="str">
        <f aca="false">IF($A752="","",IFERROR(INDEX(Invoices!$D$6:$D$505,MATCH($C752,Invoices!$A$6:$A$505,0)),"Invoice not found"))</f>
        <v/>
      </c>
      <c r="E752" s="7"/>
      <c r="F752" s="7"/>
      <c r="G752" s="42"/>
      <c r="H752" s="38" t="str">
        <f aca="false">IF($A752="","",SUMIFS($G$6:$G752,$C$6:$C752,$C752))</f>
        <v/>
      </c>
      <c r="I752" s="38" t="str">
        <f aca="false">IF($A752="","",IFERROR(ROUND(INDEX(Invoices!$J$6:$J$505,MATCH($C752,Invoices!$A$6:$A$505,0))-H752,2),""))</f>
        <v/>
      </c>
      <c r="J752" s="8" t="str">
        <f aca="false">IF($A752="","",IF(ISNA(MATCH($C752,Invoices!$A$6:$A$505,0)),"Check invoice no.",IF(I752&lt;0,"Overpaid","")))</f>
        <v/>
      </c>
    </row>
    <row r="753" customFormat="false" ht="15" hidden="false" customHeight="false" outlineLevel="0" collapsed="false">
      <c r="A753" s="7"/>
      <c r="B753" s="40"/>
      <c r="C753" s="7"/>
      <c r="D753" s="8" t="str">
        <f aca="false">IF($A753="","",IFERROR(INDEX(Invoices!$D$6:$D$505,MATCH($C753,Invoices!$A$6:$A$505,0)),"Invoice not found"))</f>
        <v/>
      </c>
      <c r="E753" s="7"/>
      <c r="F753" s="7"/>
      <c r="G753" s="42"/>
      <c r="H753" s="38" t="str">
        <f aca="false">IF($A753="","",SUMIFS($G$6:$G753,$C$6:$C753,$C753))</f>
        <v/>
      </c>
      <c r="I753" s="38" t="str">
        <f aca="false">IF($A753="","",IFERROR(ROUND(INDEX(Invoices!$J$6:$J$505,MATCH($C753,Invoices!$A$6:$A$505,0))-H753,2),""))</f>
        <v/>
      </c>
      <c r="J753" s="8" t="str">
        <f aca="false">IF($A753="","",IF(ISNA(MATCH($C753,Invoices!$A$6:$A$505,0)),"Check invoice no.",IF(I753&lt;0,"Overpaid","")))</f>
        <v/>
      </c>
    </row>
    <row r="754" customFormat="false" ht="15" hidden="false" customHeight="false" outlineLevel="0" collapsed="false">
      <c r="A754" s="7"/>
      <c r="B754" s="40"/>
      <c r="C754" s="7"/>
      <c r="D754" s="8" t="str">
        <f aca="false">IF($A754="","",IFERROR(INDEX(Invoices!$D$6:$D$505,MATCH($C754,Invoices!$A$6:$A$505,0)),"Invoice not found"))</f>
        <v/>
      </c>
      <c r="E754" s="7"/>
      <c r="F754" s="7"/>
      <c r="G754" s="42"/>
      <c r="H754" s="38" t="str">
        <f aca="false">IF($A754="","",SUMIFS($G$6:$G754,$C$6:$C754,$C754))</f>
        <v/>
      </c>
      <c r="I754" s="38" t="str">
        <f aca="false">IF($A754="","",IFERROR(ROUND(INDEX(Invoices!$J$6:$J$505,MATCH($C754,Invoices!$A$6:$A$505,0))-H754,2),""))</f>
        <v/>
      </c>
      <c r="J754" s="8" t="str">
        <f aca="false">IF($A754="","",IF(ISNA(MATCH($C754,Invoices!$A$6:$A$505,0)),"Check invoice no.",IF(I754&lt;0,"Overpaid","")))</f>
        <v/>
      </c>
    </row>
    <row r="755" customFormat="false" ht="15" hidden="false" customHeight="false" outlineLevel="0" collapsed="false">
      <c r="A755" s="7"/>
      <c r="B755" s="40"/>
      <c r="C755" s="7"/>
      <c r="D755" s="8" t="str">
        <f aca="false">IF($A755="","",IFERROR(INDEX(Invoices!$D$6:$D$505,MATCH($C755,Invoices!$A$6:$A$505,0)),"Invoice not found"))</f>
        <v/>
      </c>
      <c r="E755" s="7"/>
      <c r="F755" s="7"/>
      <c r="G755" s="42"/>
      <c r="H755" s="38" t="str">
        <f aca="false">IF($A755="","",SUMIFS($G$6:$G755,$C$6:$C755,$C755))</f>
        <v/>
      </c>
      <c r="I755" s="38" t="str">
        <f aca="false">IF($A755="","",IFERROR(ROUND(INDEX(Invoices!$J$6:$J$505,MATCH($C755,Invoices!$A$6:$A$505,0))-H755,2),""))</f>
        <v/>
      </c>
      <c r="J755" s="8" t="str">
        <f aca="false">IF($A755="","",IF(ISNA(MATCH($C755,Invoices!$A$6:$A$505,0)),"Check invoice no.",IF(I755&lt;0,"Overpaid","")))</f>
        <v/>
      </c>
    </row>
    <row r="756" customFormat="false" ht="15" hidden="false" customHeight="false" outlineLevel="0" collapsed="false">
      <c r="A756" s="7"/>
      <c r="B756" s="40"/>
      <c r="C756" s="7"/>
      <c r="D756" s="8" t="str">
        <f aca="false">IF($A756="","",IFERROR(INDEX(Invoices!$D$6:$D$505,MATCH($C756,Invoices!$A$6:$A$505,0)),"Invoice not found"))</f>
        <v/>
      </c>
      <c r="E756" s="7"/>
      <c r="F756" s="7"/>
      <c r="G756" s="42"/>
      <c r="H756" s="38" t="str">
        <f aca="false">IF($A756="","",SUMIFS($G$6:$G756,$C$6:$C756,$C756))</f>
        <v/>
      </c>
      <c r="I756" s="38" t="str">
        <f aca="false">IF($A756="","",IFERROR(ROUND(INDEX(Invoices!$J$6:$J$505,MATCH($C756,Invoices!$A$6:$A$505,0))-H756,2),""))</f>
        <v/>
      </c>
      <c r="J756" s="8" t="str">
        <f aca="false">IF($A756="","",IF(ISNA(MATCH($C756,Invoices!$A$6:$A$505,0)),"Check invoice no.",IF(I756&lt;0,"Overpaid","")))</f>
        <v/>
      </c>
    </row>
    <row r="757" customFormat="false" ht="15" hidden="false" customHeight="false" outlineLevel="0" collapsed="false">
      <c r="A757" s="7"/>
      <c r="B757" s="40"/>
      <c r="C757" s="7"/>
      <c r="D757" s="8" t="str">
        <f aca="false">IF($A757="","",IFERROR(INDEX(Invoices!$D$6:$D$505,MATCH($C757,Invoices!$A$6:$A$505,0)),"Invoice not found"))</f>
        <v/>
      </c>
      <c r="E757" s="7"/>
      <c r="F757" s="7"/>
      <c r="G757" s="42"/>
      <c r="H757" s="38" t="str">
        <f aca="false">IF($A757="","",SUMIFS($G$6:$G757,$C$6:$C757,$C757))</f>
        <v/>
      </c>
      <c r="I757" s="38" t="str">
        <f aca="false">IF($A757="","",IFERROR(ROUND(INDEX(Invoices!$J$6:$J$505,MATCH($C757,Invoices!$A$6:$A$505,0))-H757,2),""))</f>
        <v/>
      </c>
      <c r="J757" s="8" t="str">
        <f aca="false">IF($A757="","",IF(ISNA(MATCH($C757,Invoices!$A$6:$A$505,0)),"Check invoice no.",IF(I757&lt;0,"Overpaid","")))</f>
        <v/>
      </c>
    </row>
    <row r="758" customFormat="false" ht="15" hidden="false" customHeight="false" outlineLevel="0" collapsed="false">
      <c r="A758" s="7"/>
      <c r="B758" s="40"/>
      <c r="C758" s="7"/>
      <c r="D758" s="8" t="str">
        <f aca="false">IF($A758="","",IFERROR(INDEX(Invoices!$D$6:$D$505,MATCH($C758,Invoices!$A$6:$A$505,0)),"Invoice not found"))</f>
        <v/>
      </c>
      <c r="E758" s="7"/>
      <c r="F758" s="7"/>
      <c r="G758" s="42"/>
      <c r="H758" s="38" t="str">
        <f aca="false">IF($A758="","",SUMIFS($G$6:$G758,$C$6:$C758,$C758))</f>
        <v/>
      </c>
      <c r="I758" s="38" t="str">
        <f aca="false">IF($A758="","",IFERROR(ROUND(INDEX(Invoices!$J$6:$J$505,MATCH($C758,Invoices!$A$6:$A$505,0))-H758,2),""))</f>
        <v/>
      </c>
      <c r="J758" s="8" t="str">
        <f aca="false">IF($A758="","",IF(ISNA(MATCH($C758,Invoices!$A$6:$A$505,0)),"Check invoice no.",IF(I758&lt;0,"Overpaid","")))</f>
        <v/>
      </c>
    </row>
    <row r="759" customFormat="false" ht="15" hidden="false" customHeight="false" outlineLevel="0" collapsed="false">
      <c r="A759" s="7"/>
      <c r="B759" s="40"/>
      <c r="C759" s="7"/>
      <c r="D759" s="8" t="str">
        <f aca="false">IF($A759="","",IFERROR(INDEX(Invoices!$D$6:$D$505,MATCH($C759,Invoices!$A$6:$A$505,0)),"Invoice not found"))</f>
        <v/>
      </c>
      <c r="E759" s="7"/>
      <c r="F759" s="7"/>
      <c r="G759" s="42"/>
      <c r="H759" s="38" t="str">
        <f aca="false">IF($A759="","",SUMIFS($G$6:$G759,$C$6:$C759,$C759))</f>
        <v/>
      </c>
      <c r="I759" s="38" t="str">
        <f aca="false">IF($A759="","",IFERROR(ROUND(INDEX(Invoices!$J$6:$J$505,MATCH($C759,Invoices!$A$6:$A$505,0))-H759,2),""))</f>
        <v/>
      </c>
      <c r="J759" s="8" t="str">
        <f aca="false">IF($A759="","",IF(ISNA(MATCH($C759,Invoices!$A$6:$A$505,0)),"Check invoice no.",IF(I759&lt;0,"Overpaid","")))</f>
        <v/>
      </c>
    </row>
    <row r="760" customFormat="false" ht="15" hidden="false" customHeight="false" outlineLevel="0" collapsed="false">
      <c r="A760" s="7"/>
      <c r="B760" s="40"/>
      <c r="C760" s="7"/>
      <c r="D760" s="8" t="str">
        <f aca="false">IF($A760="","",IFERROR(INDEX(Invoices!$D$6:$D$505,MATCH($C760,Invoices!$A$6:$A$505,0)),"Invoice not found"))</f>
        <v/>
      </c>
      <c r="E760" s="7"/>
      <c r="F760" s="7"/>
      <c r="G760" s="42"/>
      <c r="H760" s="38" t="str">
        <f aca="false">IF($A760="","",SUMIFS($G$6:$G760,$C$6:$C760,$C760))</f>
        <v/>
      </c>
      <c r="I760" s="38" t="str">
        <f aca="false">IF($A760="","",IFERROR(ROUND(INDEX(Invoices!$J$6:$J$505,MATCH($C760,Invoices!$A$6:$A$505,0))-H760,2),""))</f>
        <v/>
      </c>
      <c r="J760" s="8" t="str">
        <f aca="false">IF($A760="","",IF(ISNA(MATCH($C760,Invoices!$A$6:$A$505,0)),"Check invoice no.",IF(I760&lt;0,"Overpaid","")))</f>
        <v/>
      </c>
    </row>
    <row r="761" customFormat="false" ht="15" hidden="false" customHeight="false" outlineLevel="0" collapsed="false">
      <c r="A761" s="7"/>
      <c r="B761" s="40"/>
      <c r="C761" s="7"/>
      <c r="D761" s="8" t="str">
        <f aca="false">IF($A761="","",IFERROR(INDEX(Invoices!$D$6:$D$505,MATCH($C761,Invoices!$A$6:$A$505,0)),"Invoice not found"))</f>
        <v/>
      </c>
      <c r="E761" s="7"/>
      <c r="F761" s="7"/>
      <c r="G761" s="42"/>
      <c r="H761" s="38" t="str">
        <f aca="false">IF($A761="","",SUMIFS($G$6:$G761,$C$6:$C761,$C761))</f>
        <v/>
      </c>
      <c r="I761" s="38" t="str">
        <f aca="false">IF($A761="","",IFERROR(ROUND(INDEX(Invoices!$J$6:$J$505,MATCH($C761,Invoices!$A$6:$A$505,0))-H761,2),""))</f>
        <v/>
      </c>
      <c r="J761" s="8" t="str">
        <f aca="false">IF($A761="","",IF(ISNA(MATCH($C761,Invoices!$A$6:$A$505,0)),"Check invoice no.",IF(I761&lt;0,"Overpaid","")))</f>
        <v/>
      </c>
    </row>
    <row r="762" customFormat="false" ht="15" hidden="false" customHeight="false" outlineLevel="0" collapsed="false">
      <c r="A762" s="7"/>
      <c r="B762" s="40"/>
      <c r="C762" s="7"/>
      <c r="D762" s="8" t="str">
        <f aca="false">IF($A762="","",IFERROR(INDEX(Invoices!$D$6:$D$505,MATCH($C762,Invoices!$A$6:$A$505,0)),"Invoice not found"))</f>
        <v/>
      </c>
      <c r="E762" s="7"/>
      <c r="F762" s="7"/>
      <c r="G762" s="42"/>
      <c r="H762" s="38" t="str">
        <f aca="false">IF($A762="","",SUMIFS($G$6:$G762,$C$6:$C762,$C762))</f>
        <v/>
      </c>
      <c r="I762" s="38" t="str">
        <f aca="false">IF($A762="","",IFERROR(ROUND(INDEX(Invoices!$J$6:$J$505,MATCH($C762,Invoices!$A$6:$A$505,0))-H762,2),""))</f>
        <v/>
      </c>
      <c r="J762" s="8" t="str">
        <f aca="false">IF($A762="","",IF(ISNA(MATCH($C762,Invoices!$A$6:$A$505,0)),"Check invoice no.",IF(I762&lt;0,"Overpaid","")))</f>
        <v/>
      </c>
    </row>
    <row r="763" customFormat="false" ht="15" hidden="false" customHeight="false" outlineLevel="0" collapsed="false">
      <c r="A763" s="7"/>
      <c r="B763" s="40"/>
      <c r="C763" s="7"/>
      <c r="D763" s="8" t="str">
        <f aca="false">IF($A763="","",IFERROR(INDEX(Invoices!$D$6:$D$505,MATCH($C763,Invoices!$A$6:$A$505,0)),"Invoice not found"))</f>
        <v/>
      </c>
      <c r="E763" s="7"/>
      <c r="F763" s="7"/>
      <c r="G763" s="42"/>
      <c r="H763" s="38" t="str">
        <f aca="false">IF($A763="","",SUMIFS($G$6:$G763,$C$6:$C763,$C763))</f>
        <v/>
      </c>
      <c r="I763" s="38" t="str">
        <f aca="false">IF($A763="","",IFERROR(ROUND(INDEX(Invoices!$J$6:$J$505,MATCH($C763,Invoices!$A$6:$A$505,0))-H763,2),""))</f>
        <v/>
      </c>
      <c r="J763" s="8" t="str">
        <f aca="false">IF($A763="","",IF(ISNA(MATCH($C763,Invoices!$A$6:$A$505,0)),"Check invoice no.",IF(I763&lt;0,"Overpaid","")))</f>
        <v/>
      </c>
    </row>
    <row r="764" customFormat="false" ht="15" hidden="false" customHeight="false" outlineLevel="0" collapsed="false">
      <c r="A764" s="7"/>
      <c r="B764" s="40"/>
      <c r="C764" s="7"/>
      <c r="D764" s="8" t="str">
        <f aca="false">IF($A764="","",IFERROR(INDEX(Invoices!$D$6:$D$505,MATCH($C764,Invoices!$A$6:$A$505,0)),"Invoice not found"))</f>
        <v/>
      </c>
      <c r="E764" s="7"/>
      <c r="F764" s="7"/>
      <c r="G764" s="42"/>
      <c r="H764" s="38" t="str">
        <f aca="false">IF($A764="","",SUMIFS($G$6:$G764,$C$6:$C764,$C764))</f>
        <v/>
      </c>
      <c r="I764" s="38" t="str">
        <f aca="false">IF($A764="","",IFERROR(ROUND(INDEX(Invoices!$J$6:$J$505,MATCH($C764,Invoices!$A$6:$A$505,0))-H764,2),""))</f>
        <v/>
      </c>
      <c r="J764" s="8" t="str">
        <f aca="false">IF($A764="","",IF(ISNA(MATCH($C764,Invoices!$A$6:$A$505,0)),"Check invoice no.",IF(I764&lt;0,"Overpaid","")))</f>
        <v/>
      </c>
    </row>
    <row r="765" customFormat="false" ht="15" hidden="false" customHeight="false" outlineLevel="0" collapsed="false">
      <c r="A765" s="7"/>
      <c r="B765" s="40"/>
      <c r="C765" s="7"/>
      <c r="D765" s="8" t="str">
        <f aca="false">IF($A765="","",IFERROR(INDEX(Invoices!$D$6:$D$505,MATCH($C765,Invoices!$A$6:$A$505,0)),"Invoice not found"))</f>
        <v/>
      </c>
      <c r="E765" s="7"/>
      <c r="F765" s="7"/>
      <c r="G765" s="42"/>
      <c r="H765" s="38" t="str">
        <f aca="false">IF($A765="","",SUMIFS($G$6:$G765,$C$6:$C765,$C765))</f>
        <v/>
      </c>
      <c r="I765" s="38" t="str">
        <f aca="false">IF($A765="","",IFERROR(ROUND(INDEX(Invoices!$J$6:$J$505,MATCH($C765,Invoices!$A$6:$A$505,0))-H765,2),""))</f>
        <v/>
      </c>
      <c r="J765" s="8" t="str">
        <f aca="false">IF($A765="","",IF(ISNA(MATCH($C765,Invoices!$A$6:$A$505,0)),"Check invoice no.",IF(I765&lt;0,"Overpaid","")))</f>
        <v/>
      </c>
    </row>
    <row r="766" customFormat="false" ht="15" hidden="false" customHeight="false" outlineLevel="0" collapsed="false">
      <c r="A766" s="7"/>
      <c r="B766" s="40"/>
      <c r="C766" s="7"/>
      <c r="D766" s="8" t="str">
        <f aca="false">IF($A766="","",IFERROR(INDEX(Invoices!$D$6:$D$505,MATCH($C766,Invoices!$A$6:$A$505,0)),"Invoice not found"))</f>
        <v/>
      </c>
      <c r="E766" s="7"/>
      <c r="F766" s="7"/>
      <c r="G766" s="42"/>
      <c r="H766" s="38" t="str">
        <f aca="false">IF($A766="","",SUMIFS($G$6:$G766,$C$6:$C766,$C766))</f>
        <v/>
      </c>
      <c r="I766" s="38" t="str">
        <f aca="false">IF($A766="","",IFERROR(ROUND(INDEX(Invoices!$J$6:$J$505,MATCH($C766,Invoices!$A$6:$A$505,0))-H766,2),""))</f>
        <v/>
      </c>
      <c r="J766" s="8" t="str">
        <f aca="false">IF($A766="","",IF(ISNA(MATCH($C766,Invoices!$A$6:$A$505,0)),"Check invoice no.",IF(I766&lt;0,"Overpaid","")))</f>
        <v/>
      </c>
    </row>
    <row r="767" customFormat="false" ht="15" hidden="false" customHeight="false" outlineLevel="0" collapsed="false">
      <c r="A767" s="7"/>
      <c r="B767" s="40"/>
      <c r="C767" s="7"/>
      <c r="D767" s="8" t="str">
        <f aca="false">IF($A767="","",IFERROR(INDEX(Invoices!$D$6:$D$505,MATCH($C767,Invoices!$A$6:$A$505,0)),"Invoice not found"))</f>
        <v/>
      </c>
      <c r="E767" s="7"/>
      <c r="F767" s="7"/>
      <c r="G767" s="42"/>
      <c r="H767" s="38" t="str">
        <f aca="false">IF($A767="","",SUMIFS($G$6:$G767,$C$6:$C767,$C767))</f>
        <v/>
      </c>
      <c r="I767" s="38" t="str">
        <f aca="false">IF($A767="","",IFERROR(ROUND(INDEX(Invoices!$J$6:$J$505,MATCH($C767,Invoices!$A$6:$A$505,0))-H767,2),""))</f>
        <v/>
      </c>
      <c r="J767" s="8" t="str">
        <f aca="false">IF($A767="","",IF(ISNA(MATCH($C767,Invoices!$A$6:$A$505,0)),"Check invoice no.",IF(I767&lt;0,"Overpaid","")))</f>
        <v/>
      </c>
    </row>
    <row r="768" customFormat="false" ht="15" hidden="false" customHeight="false" outlineLevel="0" collapsed="false">
      <c r="A768" s="7"/>
      <c r="B768" s="40"/>
      <c r="C768" s="7"/>
      <c r="D768" s="8" t="str">
        <f aca="false">IF($A768="","",IFERROR(INDEX(Invoices!$D$6:$D$505,MATCH($C768,Invoices!$A$6:$A$505,0)),"Invoice not found"))</f>
        <v/>
      </c>
      <c r="E768" s="7"/>
      <c r="F768" s="7"/>
      <c r="G768" s="42"/>
      <c r="H768" s="38" t="str">
        <f aca="false">IF($A768="","",SUMIFS($G$6:$G768,$C$6:$C768,$C768))</f>
        <v/>
      </c>
      <c r="I768" s="38" t="str">
        <f aca="false">IF($A768="","",IFERROR(ROUND(INDEX(Invoices!$J$6:$J$505,MATCH($C768,Invoices!$A$6:$A$505,0))-H768,2),""))</f>
        <v/>
      </c>
      <c r="J768" s="8" t="str">
        <f aca="false">IF($A768="","",IF(ISNA(MATCH($C768,Invoices!$A$6:$A$505,0)),"Check invoice no.",IF(I768&lt;0,"Overpaid","")))</f>
        <v/>
      </c>
    </row>
    <row r="769" customFormat="false" ht="15" hidden="false" customHeight="false" outlineLevel="0" collapsed="false">
      <c r="A769" s="7"/>
      <c r="B769" s="40"/>
      <c r="C769" s="7"/>
      <c r="D769" s="8" t="str">
        <f aca="false">IF($A769="","",IFERROR(INDEX(Invoices!$D$6:$D$505,MATCH($C769,Invoices!$A$6:$A$505,0)),"Invoice not found"))</f>
        <v/>
      </c>
      <c r="E769" s="7"/>
      <c r="F769" s="7"/>
      <c r="G769" s="42"/>
      <c r="H769" s="38" t="str">
        <f aca="false">IF($A769="","",SUMIFS($G$6:$G769,$C$6:$C769,$C769))</f>
        <v/>
      </c>
      <c r="I769" s="38" t="str">
        <f aca="false">IF($A769="","",IFERROR(ROUND(INDEX(Invoices!$J$6:$J$505,MATCH($C769,Invoices!$A$6:$A$505,0))-H769,2),""))</f>
        <v/>
      </c>
      <c r="J769" s="8" t="str">
        <f aca="false">IF($A769="","",IF(ISNA(MATCH($C769,Invoices!$A$6:$A$505,0)),"Check invoice no.",IF(I769&lt;0,"Overpaid","")))</f>
        <v/>
      </c>
    </row>
    <row r="770" customFormat="false" ht="15" hidden="false" customHeight="false" outlineLevel="0" collapsed="false">
      <c r="A770" s="7"/>
      <c r="B770" s="40"/>
      <c r="C770" s="7"/>
      <c r="D770" s="8" t="str">
        <f aca="false">IF($A770="","",IFERROR(INDEX(Invoices!$D$6:$D$505,MATCH($C770,Invoices!$A$6:$A$505,0)),"Invoice not found"))</f>
        <v/>
      </c>
      <c r="E770" s="7"/>
      <c r="F770" s="7"/>
      <c r="G770" s="42"/>
      <c r="H770" s="38" t="str">
        <f aca="false">IF($A770="","",SUMIFS($G$6:$G770,$C$6:$C770,$C770))</f>
        <v/>
      </c>
      <c r="I770" s="38" t="str">
        <f aca="false">IF($A770="","",IFERROR(ROUND(INDEX(Invoices!$J$6:$J$505,MATCH($C770,Invoices!$A$6:$A$505,0))-H770,2),""))</f>
        <v/>
      </c>
      <c r="J770" s="8" t="str">
        <f aca="false">IF($A770="","",IF(ISNA(MATCH($C770,Invoices!$A$6:$A$505,0)),"Check invoice no.",IF(I770&lt;0,"Overpaid","")))</f>
        <v/>
      </c>
    </row>
    <row r="771" customFormat="false" ht="15" hidden="false" customHeight="false" outlineLevel="0" collapsed="false">
      <c r="A771" s="7"/>
      <c r="B771" s="40"/>
      <c r="C771" s="7"/>
      <c r="D771" s="8" t="str">
        <f aca="false">IF($A771="","",IFERROR(INDEX(Invoices!$D$6:$D$505,MATCH($C771,Invoices!$A$6:$A$505,0)),"Invoice not found"))</f>
        <v/>
      </c>
      <c r="E771" s="7"/>
      <c r="F771" s="7"/>
      <c r="G771" s="42"/>
      <c r="H771" s="38" t="str">
        <f aca="false">IF($A771="","",SUMIFS($G$6:$G771,$C$6:$C771,$C771))</f>
        <v/>
      </c>
      <c r="I771" s="38" t="str">
        <f aca="false">IF($A771="","",IFERROR(ROUND(INDEX(Invoices!$J$6:$J$505,MATCH($C771,Invoices!$A$6:$A$505,0))-H771,2),""))</f>
        <v/>
      </c>
      <c r="J771" s="8" t="str">
        <f aca="false">IF($A771="","",IF(ISNA(MATCH($C771,Invoices!$A$6:$A$505,0)),"Check invoice no.",IF(I771&lt;0,"Overpaid","")))</f>
        <v/>
      </c>
    </row>
    <row r="772" customFormat="false" ht="15" hidden="false" customHeight="false" outlineLevel="0" collapsed="false">
      <c r="A772" s="7"/>
      <c r="B772" s="40"/>
      <c r="C772" s="7"/>
      <c r="D772" s="8" t="str">
        <f aca="false">IF($A772="","",IFERROR(INDEX(Invoices!$D$6:$D$505,MATCH($C772,Invoices!$A$6:$A$505,0)),"Invoice not found"))</f>
        <v/>
      </c>
      <c r="E772" s="7"/>
      <c r="F772" s="7"/>
      <c r="G772" s="42"/>
      <c r="H772" s="38" t="str">
        <f aca="false">IF($A772="","",SUMIFS($G$6:$G772,$C$6:$C772,$C772))</f>
        <v/>
      </c>
      <c r="I772" s="38" t="str">
        <f aca="false">IF($A772="","",IFERROR(ROUND(INDEX(Invoices!$J$6:$J$505,MATCH($C772,Invoices!$A$6:$A$505,0))-H772,2),""))</f>
        <v/>
      </c>
      <c r="J772" s="8" t="str">
        <f aca="false">IF($A772="","",IF(ISNA(MATCH($C772,Invoices!$A$6:$A$505,0)),"Check invoice no.",IF(I772&lt;0,"Overpaid","")))</f>
        <v/>
      </c>
    </row>
    <row r="773" customFormat="false" ht="15" hidden="false" customHeight="false" outlineLevel="0" collapsed="false">
      <c r="A773" s="7"/>
      <c r="B773" s="40"/>
      <c r="C773" s="7"/>
      <c r="D773" s="8" t="str">
        <f aca="false">IF($A773="","",IFERROR(INDEX(Invoices!$D$6:$D$505,MATCH($C773,Invoices!$A$6:$A$505,0)),"Invoice not found"))</f>
        <v/>
      </c>
      <c r="E773" s="7"/>
      <c r="F773" s="7"/>
      <c r="G773" s="42"/>
      <c r="H773" s="38" t="str">
        <f aca="false">IF($A773="","",SUMIFS($G$6:$G773,$C$6:$C773,$C773))</f>
        <v/>
      </c>
      <c r="I773" s="38" t="str">
        <f aca="false">IF($A773="","",IFERROR(ROUND(INDEX(Invoices!$J$6:$J$505,MATCH($C773,Invoices!$A$6:$A$505,0))-H773,2),""))</f>
        <v/>
      </c>
      <c r="J773" s="8" t="str">
        <f aca="false">IF($A773="","",IF(ISNA(MATCH($C773,Invoices!$A$6:$A$505,0)),"Check invoice no.",IF(I773&lt;0,"Overpaid","")))</f>
        <v/>
      </c>
    </row>
    <row r="774" customFormat="false" ht="15" hidden="false" customHeight="false" outlineLevel="0" collapsed="false">
      <c r="A774" s="7"/>
      <c r="B774" s="40"/>
      <c r="C774" s="7"/>
      <c r="D774" s="8" t="str">
        <f aca="false">IF($A774="","",IFERROR(INDEX(Invoices!$D$6:$D$505,MATCH($C774,Invoices!$A$6:$A$505,0)),"Invoice not found"))</f>
        <v/>
      </c>
      <c r="E774" s="7"/>
      <c r="F774" s="7"/>
      <c r="G774" s="42"/>
      <c r="H774" s="38" t="str">
        <f aca="false">IF($A774="","",SUMIFS($G$6:$G774,$C$6:$C774,$C774))</f>
        <v/>
      </c>
      <c r="I774" s="38" t="str">
        <f aca="false">IF($A774="","",IFERROR(ROUND(INDEX(Invoices!$J$6:$J$505,MATCH($C774,Invoices!$A$6:$A$505,0))-H774,2),""))</f>
        <v/>
      </c>
      <c r="J774" s="8" t="str">
        <f aca="false">IF($A774="","",IF(ISNA(MATCH($C774,Invoices!$A$6:$A$505,0)),"Check invoice no.",IF(I774&lt;0,"Overpaid","")))</f>
        <v/>
      </c>
    </row>
    <row r="775" customFormat="false" ht="15" hidden="false" customHeight="false" outlineLevel="0" collapsed="false">
      <c r="A775" s="7"/>
      <c r="B775" s="40"/>
      <c r="C775" s="7"/>
      <c r="D775" s="8" t="str">
        <f aca="false">IF($A775="","",IFERROR(INDEX(Invoices!$D$6:$D$505,MATCH($C775,Invoices!$A$6:$A$505,0)),"Invoice not found"))</f>
        <v/>
      </c>
      <c r="E775" s="7"/>
      <c r="F775" s="7"/>
      <c r="G775" s="42"/>
      <c r="H775" s="38" t="str">
        <f aca="false">IF($A775="","",SUMIFS($G$6:$G775,$C$6:$C775,$C775))</f>
        <v/>
      </c>
      <c r="I775" s="38" t="str">
        <f aca="false">IF($A775="","",IFERROR(ROUND(INDEX(Invoices!$J$6:$J$505,MATCH($C775,Invoices!$A$6:$A$505,0))-H775,2),""))</f>
        <v/>
      </c>
      <c r="J775" s="8" t="str">
        <f aca="false">IF($A775="","",IF(ISNA(MATCH($C775,Invoices!$A$6:$A$505,0)),"Check invoice no.",IF(I775&lt;0,"Overpaid","")))</f>
        <v/>
      </c>
    </row>
    <row r="776" customFormat="false" ht="15" hidden="false" customHeight="false" outlineLevel="0" collapsed="false">
      <c r="A776" s="7"/>
      <c r="B776" s="40"/>
      <c r="C776" s="7"/>
      <c r="D776" s="8" t="str">
        <f aca="false">IF($A776="","",IFERROR(INDEX(Invoices!$D$6:$D$505,MATCH($C776,Invoices!$A$6:$A$505,0)),"Invoice not found"))</f>
        <v/>
      </c>
      <c r="E776" s="7"/>
      <c r="F776" s="7"/>
      <c r="G776" s="42"/>
      <c r="H776" s="38" t="str">
        <f aca="false">IF($A776="","",SUMIFS($G$6:$G776,$C$6:$C776,$C776))</f>
        <v/>
      </c>
      <c r="I776" s="38" t="str">
        <f aca="false">IF($A776="","",IFERROR(ROUND(INDEX(Invoices!$J$6:$J$505,MATCH($C776,Invoices!$A$6:$A$505,0))-H776,2),""))</f>
        <v/>
      </c>
      <c r="J776" s="8" t="str">
        <f aca="false">IF($A776="","",IF(ISNA(MATCH($C776,Invoices!$A$6:$A$505,0)),"Check invoice no.",IF(I776&lt;0,"Overpaid","")))</f>
        <v/>
      </c>
    </row>
    <row r="777" customFormat="false" ht="15" hidden="false" customHeight="false" outlineLevel="0" collapsed="false">
      <c r="A777" s="7"/>
      <c r="B777" s="40"/>
      <c r="C777" s="7"/>
      <c r="D777" s="8" t="str">
        <f aca="false">IF($A777="","",IFERROR(INDEX(Invoices!$D$6:$D$505,MATCH($C777,Invoices!$A$6:$A$505,0)),"Invoice not found"))</f>
        <v/>
      </c>
      <c r="E777" s="7"/>
      <c r="F777" s="7"/>
      <c r="G777" s="42"/>
      <c r="H777" s="38" t="str">
        <f aca="false">IF($A777="","",SUMIFS($G$6:$G777,$C$6:$C777,$C777))</f>
        <v/>
      </c>
      <c r="I777" s="38" t="str">
        <f aca="false">IF($A777="","",IFERROR(ROUND(INDEX(Invoices!$J$6:$J$505,MATCH($C777,Invoices!$A$6:$A$505,0))-H777,2),""))</f>
        <v/>
      </c>
      <c r="J777" s="8" t="str">
        <f aca="false">IF($A777="","",IF(ISNA(MATCH($C777,Invoices!$A$6:$A$505,0)),"Check invoice no.",IF(I777&lt;0,"Overpaid","")))</f>
        <v/>
      </c>
    </row>
    <row r="778" customFormat="false" ht="15" hidden="false" customHeight="false" outlineLevel="0" collapsed="false">
      <c r="A778" s="7"/>
      <c r="B778" s="40"/>
      <c r="C778" s="7"/>
      <c r="D778" s="8" t="str">
        <f aca="false">IF($A778="","",IFERROR(INDEX(Invoices!$D$6:$D$505,MATCH($C778,Invoices!$A$6:$A$505,0)),"Invoice not found"))</f>
        <v/>
      </c>
      <c r="E778" s="7"/>
      <c r="F778" s="7"/>
      <c r="G778" s="42"/>
      <c r="H778" s="38" t="str">
        <f aca="false">IF($A778="","",SUMIFS($G$6:$G778,$C$6:$C778,$C778))</f>
        <v/>
      </c>
      <c r="I778" s="38" t="str">
        <f aca="false">IF($A778="","",IFERROR(ROUND(INDEX(Invoices!$J$6:$J$505,MATCH($C778,Invoices!$A$6:$A$505,0))-H778,2),""))</f>
        <v/>
      </c>
      <c r="J778" s="8" t="str">
        <f aca="false">IF($A778="","",IF(ISNA(MATCH($C778,Invoices!$A$6:$A$505,0)),"Check invoice no.",IF(I778&lt;0,"Overpaid","")))</f>
        <v/>
      </c>
    </row>
    <row r="779" customFormat="false" ht="15" hidden="false" customHeight="false" outlineLevel="0" collapsed="false">
      <c r="A779" s="7"/>
      <c r="B779" s="40"/>
      <c r="C779" s="7"/>
      <c r="D779" s="8" t="str">
        <f aca="false">IF($A779="","",IFERROR(INDEX(Invoices!$D$6:$D$505,MATCH($C779,Invoices!$A$6:$A$505,0)),"Invoice not found"))</f>
        <v/>
      </c>
      <c r="E779" s="7"/>
      <c r="F779" s="7"/>
      <c r="G779" s="42"/>
      <c r="H779" s="38" t="str">
        <f aca="false">IF($A779="","",SUMIFS($G$6:$G779,$C$6:$C779,$C779))</f>
        <v/>
      </c>
      <c r="I779" s="38" t="str">
        <f aca="false">IF($A779="","",IFERROR(ROUND(INDEX(Invoices!$J$6:$J$505,MATCH($C779,Invoices!$A$6:$A$505,0))-H779,2),""))</f>
        <v/>
      </c>
      <c r="J779" s="8" t="str">
        <f aca="false">IF($A779="","",IF(ISNA(MATCH($C779,Invoices!$A$6:$A$505,0)),"Check invoice no.",IF(I779&lt;0,"Overpaid","")))</f>
        <v/>
      </c>
    </row>
    <row r="780" customFormat="false" ht="15" hidden="false" customHeight="false" outlineLevel="0" collapsed="false">
      <c r="A780" s="7"/>
      <c r="B780" s="40"/>
      <c r="C780" s="7"/>
      <c r="D780" s="8" t="str">
        <f aca="false">IF($A780="","",IFERROR(INDEX(Invoices!$D$6:$D$505,MATCH($C780,Invoices!$A$6:$A$505,0)),"Invoice not found"))</f>
        <v/>
      </c>
      <c r="E780" s="7"/>
      <c r="F780" s="7"/>
      <c r="G780" s="42"/>
      <c r="H780" s="38" t="str">
        <f aca="false">IF($A780="","",SUMIFS($G$6:$G780,$C$6:$C780,$C780))</f>
        <v/>
      </c>
      <c r="I780" s="38" t="str">
        <f aca="false">IF($A780="","",IFERROR(ROUND(INDEX(Invoices!$J$6:$J$505,MATCH($C780,Invoices!$A$6:$A$505,0))-H780,2),""))</f>
        <v/>
      </c>
      <c r="J780" s="8" t="str">
        <f aca="false">IF($A780="","",IF(ISNA(MATCH($C780,Invoices!$A$6:$A$505,0)),"Check invoice no.",IF(I780&lt;0,"Overpaid","")))</f>
        <v/>
      </c>
    </row>
    <row r="781" customFormat="false" ht="15" hidden="false" customHeight="false" outlineLevel="0" collapsed="false">
      <c r="A781" s="7"/>
      <c r="B781" s="40"/>
      <c r="C781" s="7"/>
      <c r="D781" s="8" t="str">
        <f aca="false">IF($A781="","",IFERROR(INDEX(Invoices!$D$6:$D$505,MATCH($C781,Invoices!$A$6:$A$505,0)),"Invoice not found"))</f>
        <v/>
      </c>
      <c r="E781" s="7"/>
      <c r="F781" s="7"/>
      <c r="G781" s="42"/>
      <c r="H781" s="38" t="str">
        <f aca="false">IF($A781="","",SUMIFS($G$6:$G781,$C$6:$C781,$C781))</f>
        <v/>
      </c>
      <c r="I781" s="38" t="str">
        <f aca="false">IF($A781="","",IFERROR(ROUND(INDEX(Invoices!$J$6:$J$505,MATCH($C781,Invoices!$A$6:$A$505,0))-H781,2),""))</f>
        <v/>
      </c>
      <c r="J781" s="8" t="str">
        <f aca="false">IF($A781="","",IF(ISNA(MATCH($C781,Invoices!$A$6:$A$505,0)),"Check invoice no.",IF(I781&lt;0,"Overpaid","")))</f>
        <v/>
      </c>
    </row>
    <row r="782" customFormat="false" ht="15" hidden="false" customHeight="false" outlineLevel="0" collapsed="false">
      <c r="A782" s="7"/>
      <c r="B782" s="40"/>
      <c r="C782" s="7"/>
      <c r="D782" s="8" t="str">
        <f aca="false">IF($A782="","",IFERROR(INDEX(Invoices!$D$6:$D$505,MATCH($C782,Invoices!$A$6:$A$505,0)),"Invoice not found"))</f>
        <v/>
      </c>
      <c r="E782" s="7"/>
      <c r="F782" s="7"/>
      <c r="G782" s="42"/>
      <c r="H782" s="38" t="str">
        <f aca="false">IF($A782="","",SUMIFS($G$6:$G782,$C$6:$C782,$C782))</f>
        <v/>
      </c>
      <c r="I782" s="38" t="str">
        <f aca="false">IF($A782="","",IFERROR(ROUND(INDEX(Invoices!$J$6:$J$505,MATCH($C782,Invoices!$A$6:$A$505,0))-H782,2),""))</f>
        <v/>
      </c>
      <c r="J782" s="8" t="str">
        <f aca="false">IF($A782="","",IF(ISNA(MATCH($C782,Invoices!$A$6:$A$505,0)),"Check invoice no.",IF(I782&lt;0,"Overpaid","")))</f>
        <v/>
      </c>
    </row>
    <row r="783" customFormat="false" ht="15" hidden="false" customHeight="false" outlineLevel="0" collapsed="false">
      <c r="A783" s="7"/>
      <c r="B783" s="40"/>
      <c r="C783" s="7"/>
      <c r="D783" s="8" t="str">
        <f aca="false">IF($A783="","",IFERROR(INDEX(Invoices!$D$6:$D$505,MATCH($C783,Invoices!$A$6:$A$505,0)),"Invoice not found"))</f>
        <v/>
      </c>
      <c r="E783" s="7"/>
      <c r="F783" s="7"/>
      <c r="G783" s="42"/>
      <c r="H783" s="38" t="str">
        <f aca="false">IF($A783="","",SUMIFS($G$6:$G783,$C$6:$C783,$C783))</f>
        <v/>
      </c>
      <c r="I783" s="38" t="str">
        <f aca="false">IF($A783="","",IFERROR(ROUND(INDEX(Invoices!$J$6:$J$505,MATCH($C783,Invoices!$A$6:$A$505,0))-H783,2),""))</f>
        <v/>
      </c>
      <c r="J783" s="8" t="str">
        <f aca="false">IF($A783="","",IF(ISNA(MATCH($C783,Invoices!$A$6:$A$505,0)),"Check invoice no.",IF(I783&lt;0,"Overpaid","")))</f>
        <v/>
      </c>
    </row>
    <row r="784" customFormat="false" ht="15" hidden="false" customHeight="false" outlineLevel="0" collapsed="false">
      <c r="A784" s="7"/>
      <c r="B784" s="40"/>
      <c r="C784" s="7"/>
      <c r="D784" s="8" t="str">
        <f aca="false">IF($A784="","",IFERROR(INDEX(Invoices!$D$6:$D$505,MATCH($C784,Invoices!$A$6:$A$505,0)),"Invoice not found"))</f>
        <v/>
      </c>
      <c r="E784" s="7"/>
      <c r="F784" s="7"/>
      <c r="G784" s="42"/>
      <c r="H784" s="38" t="str">
        <f aca="false">IF($A784="","",SUMIFS($G$6:$G784,$C$6:$C784,$C784))</f>
        <v/>
      </c>
      <c r="I784" s="38" t="str">
        <f aca="false">IF($A784="","",IFERROR(ROUND(INDEX(Invoices!$J$6:$J$505,MATCH($C784,Invoices!$A$6:$A$505,0))-H784,2),""))</f>
        <v/>
      </c>
      <c r="J784" s="8" t="str">
        <f aca="false">IF($A784="","",IF(ISNA(MATCH($C784,Invoices!$A$6:$A$505,0)),"Check invoice no.",IF(I784&lt;0,"Overpaid","")))</f>
        <v/>
      </c>
    </row>
    <row r="785" customFormat="false" ht="15" hidden="false" customHeight="false" outlineLevel="0" collapsed="false">
      <c r="A785" s="7"/>
      <c r="B785" s="40"/>
      <c r="C785" s="7"/>
      <c r="D785" s="8" t="str">
        <f aca="false">IF($A785="","",IFERROR(INDEX(Invoices!$D$6:$D$505,MATCH($C785,Invoices!$A$6:$A$505,0)),"Invoice not found"))</f>
        <v/>
      </c>
      <c r="E785" s="7"/>
      <c r="F785" s="7"/>
      <c r="G785" s="42"/>
      <c r="H785" s="38" t="str">
        <f aca="false">IF($A785="","",SUMIFS($G$6:$G785,$C$6:$C785,$C785))</f>
        <v/>
      </c>
      <c r="I785" s="38" t="str">
        <f aca="false">IF($A785="","",IFERROR(ROUND(INDEX(Invoices!$J$6:$J$505,MATCH($C785,Invoices!$A$6:$A$505,0))-H785,2),""))</f>
        <v/>
      </c>
      <c r="J785" s="8" t="str">
        <f aca="false">IF($A785="","",IF(ISNA(MATCH($C785,Invoices!$A$6:$A$505,0)),"Check invoice no.",IF(I785&lt;0,"Overpaid","")))</f>
        <v/>
      </c>
    </row>
    <row r="786" customFormat="false" ht="15" hidden="false" customHeight="false" outlineLevel="0" collapsed="false">
      <c r="A786" s="7"/>
      <c r="B786" s="40"/>
      <c r="C786" s="7"/>
      <c r="D786" s="8" t="str">
        <f aca="false">IF($A786="","",IFERROR(INDEX(Invoices!$D$6:$D$505,MATCH($C786,Invoices!$A$6:$A$505,0)),"Invoice not found"))</f>
        <v/>
      </c>
      <c r="E786" s="7"/>
      <c r="F786" s="7"/>
      <c r="G786" s="42"/>
      <c r="H786" s="38" t="str">
        <f aca="false">IF($A786="","",SUMIFS($G$6:$G786,$C$6:$C786,$C786))</f>
        <v/>
      </c>
      <c r="I786" s="38" t="str">
        <f aca="false">IF($A786="","",IFERROR(ROUND(INDEX(Invoices!$J$6:$J$505,MATCH($C786,Invoices!$A$6:$A$505,0))-H786,2),""))</f>
        <v/>
      </c>
      <c r="J786" s="8" t="str">
        <f aca="false">IF($A786="","",IF(ISNA(MATCH($C786,Invoices!$A$6:$A$505,0)),"Check invoice no.",IF(I786&lt;0,"Overpaid","")))</f>
        <v/>
      </c>
    </row>
    <row r="787" customFormat="false" ht="15" hidden="false" customHeight="false" outlineLevel="0" collapsed="false">
      <c r="A787" s="7"/>
      <c r="B787" s="40"/>
      <c r="C787" s="7"/>
      <c r="D787" s="8" t="str">
        <f aca="false">IF($A787="","",IFERROR(INDEX(Invoices!$D$6:$D$505,MATCH($C787,Invoices!$A$6:$A$505,0)),"Invoice not found"))</f>
        <v/>
      </c>
      <c r="E787" s="7"/>
      <c r="F787" s="7"/>
      <c r="G787" s="42"/>
      <c r="H787" s="38" t="str">
        <f aca="false">IF($A787="","",SUMIFS($G$6:$G787,$C$6:$C787,$C787))</f>
        <v/>
      </c>
      <c r="I787" s="38" t="str">
        <f aca="false">IF($A787="","",IFERROR(ROUND(INDEX(Invoices!$J$6:$J$505,MATCH($C787,Invoices!$A$6:$A$505,0))-H787,2),""))</f>
        <v/>
      </c>
      <c r="J787" s="8" t="str">
        <f aca="false">IF($A787="","",IF(ISNA(MATCH($C787,Invoices!$A$6:$A$505,0)),"Check invoice no.",IF(I787&lt;0,"Overpaid","")))</f>
        <v/>
      </c>
    </row>
    <row r="788" customFormat="false" ht="15" hidden="false" customHeight="false" outlineLevel="0" collapsed="false">
      <c r="A788" s="7"/>
      <c r="B788" s="40"/>
      <c r="C788" s="7"/>
      <c r="D788" s="8" t="str">
        <f aca="false">IF($A788="","",IFERROR(INDEX(Invoices!$D$6:$D$505,MATCH($C788,Invoices!$A$6:$A$505,0)),"Invoice not found"))</f>
        <v/>
      </c>
      <c r="E788" s="7"/>
      <c r="F788" s="7"/>
      <c r="G788" s="42"/>
      <c r="H788" s="38" t="str">
        <f aca="false">IF($A788="","",SUMIFS($G$6:$G788,$C$6:$C788,$C788))</f>
        <v/>
      </c>
      <c r="I788" s="38" t="str">
        <f aca="false">IF($A788="","",IFERROR(ROUND(INDEX(Invoices!$J$6:$J$505,MATCH($C788,Invoices!$A$6:$A$505,0))-H788,2),""))</f>
        <v/>
      </c>
      <c r="J788" s="8" t="str">
        <f aca="false">IF($A788="","",IF(ISNA(MATCH($C788,Invoices!$A$6:$A$505,0)),"Check invoice no.",IF(I788&lt;0,"Overpaid","")))</f>
        <v/>
      </c>
    </row>
    <row r="789" customFormat="false" ht="15" hidden="false" customHeight="false" outlineLevel="0" collapsed="false">
      <c r="A789" s="7"/>
      <c r="B789" s="40"/>
      <c r="C789" s="7"/>
      <c r="D789" s="8" t="str">
        <f aca="false">IF($A789="","",IFERROR(INDEX(Invoices!$D$6:$D$505,MATCH($C789,Invoices!$A$6:$A$505,0)),"Invoice not found"))</f>
        <v/>
      </c>
      <c r="E789" s="7"/>
      <c r="F789" s="7"/>
      <c r="G789" s="42"/>
      <c r="H789" s="38" t="str">
        <f aca="false">IF($A789="","",SUMIFS($G$6:$G789,$C$6:$C789,$C789))</f>
        <v/>
      </c>
      <c r="I789" s="38" t="str">
        <f aca="false">IF($A789="","",IFERROR(ROUND(INDEX(Invoices!$J$6:$J$505,MATCH($C789,Invoices!$A$6:$A$505,0))-H789,2),""))</f>
        <v/>
      </c>
      <c r="J789" s="8" t="str">
        <f aca="false">IF($A789="","",IF(ISNA(MATCH($C789,Invoices!$A$6:$A$505,0)),"Check invoice no.",IF(I789&lt;0,"Overpaid","")))</f>
        <v/>
      </c>
    </row>
    <row r="790" customFormat="false" ht="15" hidden="false" customHeight="false" outlineLevel="0" collapsed="false">
      <c r="A790" s="7"/>
      <c r="B790" s="40"/>
      <c r="C790" s="7"/>
      <c r="D790" s="8" t="str">
        <f aca="false">IF($A790="","",IFERROR(INDEX(Invoices!$D$6:$D$505,MATCH($C790,Invoices!$A$6:$A$505,0)),"Invoice not found"))</f>
        <v/>
      </c>
      <c r="E790" s="7"/>
      <c r="F790" s="7"/>
      <c r="G790" s="42"/>
      <c r="H790" s="38" t="str">
        <f aca="false">IF($A790="","",SUMIFS($G$6:$G790,$C$6:$C790,$C790))</f>
        <v/>
      </c>
      <c r="I790" s="38" t="str">
        <f aca="false">IF($A790="","",IFERROR(ROUND(INDEX(Invoices!$J$6:$J$505,MATCH($C790,Invoices!$A$6:$A$505,0))-H790,2),""))</f>
        <v/>
      </c>
      <c r="J790" s="8" t="str">
        <f aca="false">IF($A790="","",IF(ISNA(MATCH($C790,Invoices!$A$6:$A$505,0)),"Check invoice no.",IF(I790&lt;0,"Overpaid","")))</f>
        <v/>
      </c>
    </row>
    <row r="791" customFormat="false" ht="15" hidden="false" customHeight="false" outlineLevel="0" collapsed="false">
      <c r="A791" s="7"/>
      <c r="B791" s="40"/>
      <c r="C791" s="7"/>
      <c r="D791" s="8" t="str">
        <f aca="false">IF($A791="","",IFERROR(INDEX(Invoices!$D$6:$D$505,MATCH($C791,Invoices!$A$6:$A$505,0)),"Invoice not found"))</f>
        <v/>
      </c>
      <c r="E791" s="7"/>
      <c r="F791" s="7"/>
      <c r="G791" s="42"/>
      <c r="H791" s="38" t="str">
        <f aca="false">IF($A791="","",SUMIFS($G$6:$G791,$C$6:$C791,$C791))</f>
        <v/>
      </c>
      <c r="I791" s="38" t="str">
        <f aca="false">IF($A791="","",IFERROR(ROUND(INDEX(Invoices!$J$6:$J$505,MATCH($C791,Invoices!$A$6:$A$505,0))-H791,2),""))</f>
        <v/>
      </c>
      <c r="J791" s="8" t="str">
        <f aca="false">IF($A791="","",IF(ISNA(MATCH($C791,Invoices!$A$6:$A$505,0)),"Check invoice no.",IF(I791&lt;0,"Overpaid","")))</f>
        <v/>
      </c>
    </row>
    <row r="792" customFormat="false" ht="15" hidden="false" customHeight="false" outlineLevel="0" collapsed="false">
      <c r="A792" s="7"/>
      <c r="B792" s="40"/>
      <c r="C792" s="7"/>
      <c r="D792" s="8" t="str">
        <f aca="false">IF($A792="","",IFERROR(INDEX(Invoices!$D$6:$D$505,MATCH($C792,Invoices!$A$6:$A$505,0)),"Invoice not found"))</f>
        <v/>
      </c>
      <c r="E792" s="7"/>
      <c r="F792" s="7"/>
      <c r="G792" s="42"/>
      <c r="H792" s="38" t="str">
        <f aca="false">IF($A792="","",SUMIFS($G$6:$G792,$C$6:$C792,$C792))</f>
        <v/>
      </c>
      <c r="I792" s="38" t="str">
        <f aca="false">IF($A792="","",IFERROR(ROUND(INDEX(Invoices!$J$6:$J$505,MATCH($C792,Invoices!$A$6:$A$505,0))-H792,2),""))</f>
        <v/>
      </c>
      <c r="J792" s="8" t="str">
        <f aca="false">IF($A792="","",IF(ISNA(MATCH($C792,Invoices!$A$6:$A$505,0)),"Check invoice no.",IF(I792&lt;0,"Overpaid","")))</f>
        <v/>
      </c>
    </row>
    <row r="793" customFormat="false" ht="15" hidden="false" customHeight="false" outlineLevel="0" collapsed="false">
      <c r="A793" s="7"/>
      <c r="B793" s="40"/>
      <c r="C793" s="7"/>
      <c r="D793" s="8" t="str">
        <f aca="false">IF($A793="","",IFERROR(INDEX(Invoices!$D$6:$D$505,MATCH($C793,Invoices!$A$6:$A$505,0)),"Invoice not found"))</f>
        <v/>
      </c>
      <c r="E793" s="7"/>
      <c r="F793" s="7"/>
      <c r="G793" s="42"/>
      <c r="H793" s="38" t="str">
        <f aca="false">IF($A793="","",SUMIFS($G$6:$G793,$C$6:$C793,$C793))</f>
        <v/>
      </c>
      <c r="I793" s="38" t="str">
        <f aca="false">IF($A793="","",IFERROR(ROUND(INDEX(Invoices!$J$6:$J$505,MATCH($C793,Invoices!$A$6:$A$505,0))-H793,2),""))</f>
        <v/>
      </c>
      <c r="J793" s="8" t="str">
        <f aca="false">IF($A793="","",IF(ISNA(MATCH($C793,Invoices!$A$6:$A$505,0)),"Check invoice no.",IF(I793&lt;0,"Overpaid","")))</f>
        <v/>
      </c>
    </row>
    <row r="794" customFormat="false" ht="15" hidden="false" customHeight="false" outlineLevel="0" collapsed="false">
      <c r="A794" s="7"/>
      <c r="B794" s="40"/>
      <c r="C794" s="7"/>
      <c r="D794" s="8" t="str">
        <f aca="false">IF($A794="","",IFERROR(INDEX(Invoices!$D$6:$D$505,MATCH($C794,Invoices!$A$6:$A$505,0)),"Invoice not found"))</f>
        <v/>
      </c>
      <c r="E794" s="7"/>
      <c r="F794" s="7"/>
      <c r="G794" s="42"/>
      <c r="H794" s="38" t="str">
        <f aca="false">IF($A794="","",SUMIFS($G$6:$G794,$C$6:$C794,$C794))</f>
        <v/>
      </c>
      <c r="I794" s="38" t="str">
        <f aca="false">IF($A794="","",IFERROR(ROUND(INDEX(Invoices!$J$6:$J$505,MATCH($C794,Invoices!$A$6:$A$505,0))-H794,2),""))</f>
        <v/>
      </c>
      <c r="J794" s="8" t="str">
        <f aca="false">IF($A794="","",IF(ISNA(MATCH($C794,Invoices!$A$6:$A$505,0)),"Check invoice no.",IF(I794&lt;0,"Overpaid","")))</f>
        <v/>
      </c>
    </row>
    <row r="795" customFormat="false" ht="15" hidden="false" customHeight="false" outlineLevel="0" collapsed="false">
      <c r="A795" s="7"/>
      <c r="B795" s="40"/>
      <c r="C795" s="7"/>
      <c r="D795" s="8" t="str">
        <f aca="false">IF($A795="","",IFERROR(INDEX(Invoices!$D$6:$D$505,MATCH($C795,Invoices!$A$6:$A$505,0)),"Invoice not found"))</f>
        <v/>
      </c>
      <c r="E795" s="7"/>
      <c r="F795" s="7"/>
      <c r="G795" s="42"/>
      <c r="H795" s="38" t="str">
        <f aca="false">IF($A795="","",SUMIFS($G$6:$G795,$C$6:$C795,$C795))</f>
        <v/>
      </c>
      <c r="I795" s="38" t="str">
        <f aca="false">IF($A795="","",IFERROR(ROUND(INDEX(Invoices!$J$6:$J$505,MATCH($C795,Invoices!$A$6:$A$505,0))-H795,2),""))</f>
        <v/>
      </c>
      <c r="J795" s="8" t="str">
        <f aca="false">IF($A795="","",IF(ISNA(MATCH($C795,Invoices!$A$6:$A$505,0)),"Check invoice no.",IF(I795&lt;0,"Overpaid","")))</f>
        <v/>
      </c>
    </row>
    <row r="796" customFormat="false" ht="15" hidden="false" customHeight="false" outlineLevel="0" collapsed="false">
      <c r="A796" s="7"/>
      <c r="B796" s="40"/>
      <c r="C796" s="7"/>
      <c r="D796" s="8" t="str">
        <f aca="false">IF($A796="","",IFERROR(INDEX(Invoices!$D$6:$D$505,MATCH($C796,Invoices!$A$6:$A$505,0)),"Invoice not found"))</f>
        <v/>
      </c>
      <c r="E796" s="7"/>
      <c r="F796" s="7"/>
      <c r="G796" s="42"/>
      <c r="H796" s="38" t="str">
        <f aca="false">IF($A796="","",SUMIFS($G$6:$G796,$C$6:$C796,$C796))</f>
        <v/>
      </c>
      <c r="I796" s="38" t="str">
        <f aca="false">IF($A796="","",IFERROR(ROUND(INDEX(Invoices!$J$6:$J$505,MATCH($C796,Invoices!$A$6:$A$505,0))-H796,2),""))</f>
        <v/>
      </c>
      <c r="J796" s="8" t="str">
        <f aca="false">IF($A796="","",IF(ISNA(MATCH($C796,Invoices!$A$6:$A$505,0)),"Check invoice no.",IF(I796&lt;0,"Overpaid","")))</f>
        <v/>
      </c>
    </row>
    <row r="797" customFormat="false" ht="15" hidden="false" customHeight="false" outlineLevel="0" collapsed="false">
      <c r="A797" s="7"/>
      <c r="B797" s="40"/>
      <c r="C797" s="7"/>
      <c r="D797" s="8" t="str">
        <f aca="false">IF($A797="","",IFERROR(INDEX(Invoices!$D$6:$D$505,MATCH($C797,Invoices!$A$6:$A$505,0)),"Invoice not found"))</f>
        <v/>
      </c>
      <c r="E797" s="7"/>
      <c r="F797" s="7"/>
      <c r="G797" s="42"/>
      <c r="H797" s="38" t="str">
        <f aca="false">IF($A797="","",SUMIFS($G$6:$G797,$C$6:$C797,$C797))</f>
        <v/>
      </c>
      <c r="I797" s="38" t="str">
        <f aca="false">IF($A797="","",IFERROR(ROUND(INDEX(Invoices!$J$6:$J$505,MATCH($C797,Invoices!$A$6:$A$505,0))-H797,2),""))</f>
        <v/>
      </c>
      <c r="J797" s="8" t="str">
        <f aca="false">IF($A797="","",IF(ISNA(MATCH($C797,Invoices!$A$6:$A$505,0)),"Check invoice no.",IF(I797&lt;0,"Overpaid","")))</f>
        <v/>
      </c>
    </row>
    <row r="798" customFormat="false" ht="15" hidden="false" customHeight="false" outlineLevel="0" collapsed="false">
      <c r="A798" s="7"/>
      <c r="B798" s="40"/>
      <c r="C798" s="7"/>
      <c r="D798" s="8" t="str">
        <f aca="false">IF($A798="","",IFERROR(INDEX(Invoices!$D$6:$D$505,MATCH($C798,Invoices!$A$6:$A$505,0)),"Invoice not found"))</f>
        <v/>
      </c>
      <c r="E798" s="7"/>
      <c r="F798" s="7"/>
      <c r="G798" s="42"/>
      <c r="H798" s="38" t="str">
        <f aca="false">IF($A798="","",SUMIFS($G$6:$G798,$C$6:$C798,$C798))</f>
        <v/>
      </c>
      <c r="I798" s="38" t="str">
        <f aca="false">IF($A798="","",IFERROR(ROUND(INDEX(Invoices!$J$6:$J$505,MATCH($C798,Invoices!$A$6:$A$505,0))-H798,2),""))</f>
        <v/>
      </c>
      <c r="J798" s="8" t="str">
        <f aca="false">IF($A798="","",IF(ISNA(MATCH($C798,Invoices!$A$6:$A$505,0)),"Check invoice no.",IF(I798&lt;0,"Overpaid","")))</f>
        <v/>
      </c>
    </row>
    <row r="799" customFormat="false" ht="15" hidden="false" customHeight="false" outlineLevel="0" collapsed="false">
      <c r="A799" s="7"/>
      <c r="B799" s="40"/>
      <c r="C799" s="7"/>
      <c r="D799" s="8" t="str">
        <f aca="false">IF($A799="","",IFERROR(INDEX(Invoices!$D$6:$D$505,MATCH($C799,Invoices!$A$6:$A$505,0)),"Invoice not found"))</f>
        <v/>
      </c>
      <c r="E799" s="7"/>
      <c r="F799" s="7"/>
      <c r="G799" s="42"/>
      <c r="H799" s="38" t="str">
        <f aca="false">IF($A799="","",SUMIFS($G$6:$G799,$C$6:$C799,$C799))</f>
        <v/>
      </c>
      <c r="I799" s="38" t="str">
        <f aca="false">IF($A799="","",IFERROR(ROUND(INDEX(Invoices!$J$6:$J$505,MATCH($C799,Invoices!$A$6:$A$505,0))-H799,2),""))</f>
        <v/>
      </c>
      <c r="J799" s="8" t="str">
        <f aca="false">IF($A799="","",IF(ISNA(MATCH($C799,Invoices!$A$6:$A$505,0)),"Check invoice no.",IF(I799&lt;0,"Overpaid","")))</f>
        <v/>
      </c>
    </row>
    <row r="800" customFormat="false" ht="15" hidden="false" customHeight="false" outlineLevel="0" collapsed="false">
      <c r="A800" s="7"/>
      <c r="B800" s="40"/>
      <c r="C800" s="7"/>
      <c r="D800" s="8" t="str">
        <f aca="false">IF($A800="","",IFERROR(INDEX(Invoices!$D$6:$D$505,MATCH($C800,Invoices!$A$6:$A$505,0)),"Invoice not found"))</f>
        <v/>
      </c>
      <c r="E800" s="7"/>
      <c r="F800" s="7"/>
      <c r="G800" s="42"/>
      <c r="H800" s="38" t="str">
        <f aca="false">IF($A800="","",SUMIFS($G$6:$G800,$C$6:$C800,$C800))</f>
        <v/>
      </c>
      <c r="I800" s="38" t="str">
        <f aca="false">IF($A800="","",IFERROR(ROUND(INDEX(Invoices!$J$6:$J$505,MATCH($C800,Invoices!$A$6:$A$505,0))-H800,2),""))</f>
        <v/>
      </c>
      <c r="J800" s="8" t="str">
        <f aca="false">IF($A800="","",IF(ISNA(MATCH($C800,Invoices!$A$6:$A$505,0)),"Check invoice no.",IF(I800&lt;0,"Overpaid","")))</f>
        <v/>
      </c>
    </row>
    <row r="801" customFormat="false" ht="15" hidden="false" customHeight="false" outlineLevel="0" collapsed="false">
      <c r="A801" s="7"/>
      <c r="B801" s="40"/>
      <c r="C801" s="7"/>
      <c r="D801" s="8" t="str">
        <f aca="false">IF($A801="","",IFERROR(INDEX(Invoices!$D$6:$D$505,MATCH($C801,Invoices!$A$6:$A$505,0)),"Invoice not found"))</f>
        <v/>
      </c>
      <c r="E801" s="7"/>
      <c r="F801" s="7"/>
      <c r="G801" s="42"/>
      <c r="H801" s="38" t="str">
        <f aca="false">IF($A801="","",SUMIFS($G$6:$G801,$C$6:$C801,$C801))</f>
        <v/>
      </c>
      <c r="I801" s="38" t="str">
        <f aca="false">IF($A801="","",IFERROR(ROUND(INDEX(Invoices!$J$6:$J$505,MATCH($C801,Invoices!$A$6:$A$505,0))-H801,2),""))</f>
        <v/>
      </c>
      <c r="J801" s="8" t="str">
        <f aca="false">IF($A801="","",IF(ISNA(MATCH($C801,Invoices!$A$6:$A$505,0)),"Check invoice no.",IF(I801&lt;0,"Overpaid","")))</f>
        <v/>
      </c>
    </row>
    <row r="802" customFormat="false" ht="15" hidden="false" customHeight="false" outlineLevel="0" collapsed="false">
      <c r="A802" s="7"/>
      <c r="B802" s="40"/>
      <c r="C802" s="7"/>
      <c r="D802" s="8" t="str">
        <f aca="false">IF($A802="","",IFERROR(INDEX(Invoices!$D$6:$D$505,MATCH($C802,Invoices!$A$6:$A$505,0)),"Invoice not found"))</f>
        <v/>
      </c>
      <c r="E802" s="7"/>
      <c r="F802" s="7"/>
      <c r="G802" s="42"/>
      <c r="H802" s="38" t="str">
        <f aca="false">IF($A802="","",SUMIFS($G$6:$G802,$C$6:$C802,$C802))</f>
        <v/>
      </c>
      <c r="I802" s="38" t="str">
        <f aca="false">IF($A802="","",IFERROR(ROUND(INDEX(Invoices!$J$6:$J$505,MATCH($C802,Invoices!$A$6:$A$505,0))-H802,2),""))</f>
        <v/>
      </c>
      <c r="J802" s="8" t="str">
        <f aca="false">IF($A802="","",IF(ISNA(MATCH($C802,Invoices!$A$6:$A$505,0)),"Check invoice no.",IF(I802&lt;0,"Overpaid","")))</f>
        <v/>
      </c>
    </row>
    <row r="803" customFormat="false" ht="15" hidden="false" customHeight="false" outlineLevel="0" collapsed="false">
      <c r="A803" s="7"/>
      <c r="B803" s="40"/>
      <c r="C803" s="7"/>
      <c r="D803" s="8" t="str">
        <f aca="false">IF($A803="","",IFERROR(INDEX(Invoices!$D$6:$D$505,MATCH($C803,Invoices!$A$6:$A$505,0)),"Invoice not found"))</f>
        <v/>
      </c>
      <c r="E803" s="7"/>
      <c r="F803" s="7"/>
      <c r="G803" s="42"/>
      <c r="H803" s="38" t="str">
        <f aca="false">IF($A803="","",SUMIFS($G$6:$G803,$C$6:$C803,$C803))</f>
        <v/>
      </c>
      <c r="I803" s="38" t="str">
        <f aca="false">IF($A803="","",IFERROR(ROUND(INDEX(Invoices!$J$6:$J$505,MATCH($C803,Invoices!$A$6:$A$505,0))-H803,2),""))</f>
        <v/>
      </c>
      <c r="J803" s="8" t="str">
        <f aca="false">IF($A803="","",IF(ISNA(MATCH($C803,Invoices!$A$6:$A$505,0)),"Check invoice no.",IF(I803&lt;0,"Overpaid","")))</f>
        <v/>
      </c>
    </row>
    <row r="804" customFormat="false" ht="15" hidden="false" customHeight="false" outlineLevel="0" collapsed="false">
      <c r="A804" s="7"/>
      <c r="B804" s="40"/>
      <c r="C804" s="7"/>
      <c r="D804" s="8" t="str">
        <f aca="false">IF($A804="","",IFERROR(INDEX(Invoices!$D$6:$D$505,MATCH($C804,Invoices!$A$6:$A$505,0)),"Invoice not found"))</f>
        <v/>
      </c>
      <c r="E804" s="7"/>
      <c r="F804" s="7"/>
      <c r="G804" s="42"/>
      <c r="H804" s="38" t="str">
        <f aca="false">IF($A804="","",SUMIFS($G$6:$G804,$C$6:$C804,$C804))</f>
        <v/>
      </c>
      <c r="I804" s="38" t="str">
        <f aca="false">IF($A804="","",IFERROR(ROUND(INDEX(Invoices!$J$6:$J$505,MATCH($C804,Invoices!$A$6:$A$505,0))-H804,2),""))</f>
        <v/>
      </c>
      <c r="J804" s="8" t="str">
        <f aca="false">IF($A804="","",IF(ISNA(MATCH($C804,Invoices!$A$6:$A$505,0)),"Check invoice no.",IF(I804&lt;0,"Overpaid","")))</f>
        <v/>
      </c>
    </row>
    <row r="805" customFormat="false" ht="15" hidden="false" customHeight="false" outlineLevel="0" collapsed="false">
      <c r="A805" s="7"/>
      <c r="B805" s="40"/>
      <c r="C805" s="7"/>
      <c r="D805" s="8" t="str">
        <f aca="false">IF($A805="","",IFERROR(INDEX(Invoices!$D$6:$D$505,MATCH($C805,Invoices!$A$6:$A$505,0)),"Invoice not found"))</f>
        <v/>
      </c>
      <c r="E805" s="7"/>
      <c r="F805" s="7"/>
      <c r="G805" s="42"/>
      <c r="H805" s="38" t="str">
        <f aca="false">IF($A805="","",SUMIFS($G$6:$G805,$C$6:$C805,$C805))</f>
        <v/>
      </c>
      <c r="I805" s="38" t="str">
        <f aca="false">IF($A805="","",IFERROR(ROUND(INDEX(Invoices!$J$6:$J$505,MATCH($C805,Invoices!$A$6:$A$505,0))-H805,2),""))</f>
        <v/>
      </c>
      <c r="J805" s="8" t="str">
        <f aca="false">IF($A805="","",IF(ISNA(MATCH($C805,Invoices!$A$6:$A$505,0)),"Check invoice no.",IF(I805&lt;0,"Overpaid","")))</f>
        <v/>
      </c>
    </row>
    <row r="806" customFormat="false" ht="15" hidden="false" customHeight="false" outlineLevel="0" collapsed="false">
      <c r="A806" s="7"/>
      <c r="B806" s="40"/>
      <c r="C806" s="7"/>
      <c r="D806" s="8" t="str">
        <f aca="false">IF($A806="","",IFERROR(INDEX(Invoices!$D$6:$D$505,MATCH($C806,Invoices!$A$6:$A$505,0)),"Invoice not found"))</f>
        <v/>
      </c>
      <c r="E806" s="7"/>
      <c r="F806" s="7"/>
      <c r="G806" s="42"/>
      <c r="H806" s="38" t="str">
        <f aca="false">IF($A806="","",SUMIFS($G$6:$G806,$C$6:$C806,$C806))</f>
        <v/>
      </c>
      <c r="I806" s="38" t="str">
        <f aca="false">IF($A806="","",IFERROR(ROUND(INDEX(Invoices!$J$6:$J$505,MATCH($C806,Invoices!$A$6:$A$505,0))-H806,2),""))</f>
        <v/>
      </c>
      <c r="J806" s="8" t="str">
        <f aca="false">IF($A806="","",IF(ISNA(MATCH($C806,Invoices!$A$6:$A$505,0)),"Check invoice no.",IF(I806&lt;0,"Overpaid","")))</f>
        <v/>
      </c>
    </row>
    <row r="807" customFormat="false" ht="15" hidden="false" customHeight="false" outlineLevel="0" collapsed="false">
      <c r="A807" s="7"/>
      <c r="B807" s="40"/>
      <c r="C807" s="7"/>
      <c r="D807" s="8" t="str">
        <f aca="false">IF($A807="","",IFERROR(INDEX(Invoices!$D$6:$D$505,MATCH($C807,Invoices!$A$6:$A$505,0)),"Invoice not found"))</f>
        <v/>
      </c>
      <c r="E807" s="7"/>
      <c r="F807" s="7"/>
      <c r="G807" s="42"/>
      <c r="H807" s="38" t="str">
        <f aca="false">IF($A807="","",SUMIFS($G$6:$G807,$C$6:$C807,$C807))</f>
        <v/>
      </c>
      <c r="I807" s="38" t="str">
        <f aca="false">IF($A807="","",IFERROR(ROUND(INDEX(Invoices!$J$6:$J$505,MATCH($C807,Invoices!$A$6:$A$505,0))-H807,2),""))</f>
        <v/>
      </c>
      <c r="J807" s="8" t="str">
        <f aca="false">IF($A807="","",IF(ISNA(MATCH($C807,Invoices!$A$6:$A$505,0)),"Check invoice no.",IF(I807&lt;0,"Overpaid","")))</f>
        <v/>
      </c>
    </row>
    <row r="808" customFormat="false" ht="15" hidden="false" customHeight="false" outlineLevel="0" collapsed="false">
      <c r="A808" s="7"/>
      <c r="B808" s="40"/>
      <c r="C808" s="7"/>
      <c r="D808" s="8" t="str">
        <f aca="false">IF($A808="","",IFERROR(INDEX(Invoices!$D$6:$D$505,MATCH($C808,Invoices!$A$6:$A$505,0)),"Invoice not found"))</f>
        <v/>
      </c>
      <c r="E808" s="7"/>
      <c r="F808" s="7"/>
      <c r="G808" s="42"/>
      <c r="H808" s="38" t="str">
        <f aca="false">IF($A808="","",SUMIFS($G$6:$G808,$C$6:$C808,$C808))</f>
        <v/>
      </c>
      <c r="I808" s="38" t="str">
        <f aca="false">IF($A808="","",IFERROR(ROUND(INDEX(Invoices!$J$6:$J$505,MATCH($C808,Invoices!$A$6:$A$505,0))-H808,2),""))</f>
        <v/>
      </c>
      <c r="J808" s="8" t="str">
        <f aca="false">IF($A808="","",IF(ISNA(MATCH($C808,Invoices!$A$6:$A$505,0)),"Check invoice no.",IF(I808&lt;0,"Overpaid","")))</f>
        <v/>
      </c>
    </row>
    <row r="809" customFormat="false" ht="15" hidden="false" customHeight="false" outlineLevel="0" collapsed="false">
      <c r="A809" s="7"/>
      <c r="B809" s="40"/>
      <c r="C809" s="7"/>
      <c r="D809" s="8" t="str">
        <f aca="false">IF($A809="","",IFERROR(INDEX(Invoices!$D$6:$D$505,MATCH($C809,Invoices!$A$6:$A$505,0)),"Invoice not found"))</f>
        <v/>
      </c>
      <c r="E809" s="7"/>
      <c r="F809" s="7"/>
      <c r="G809" s="42"/>
      <c r="H809" s="38" t="str">
        <f aca="false">IF($A809="","",SUMIFS($G$6:$G809,$C$6:$C809,$C809))</f>
        <v/>
      </c>
      <c r="I809" s="38" t="str">
        <f aca="false">IF($A809="","",IFERROR(ROUND(INDEX(Invoices!$J$6:$J$505,MATCH($C809,Invoices!$A$6:$A$505,0))-H809,2),""))</f>
        <v/>
      </c>
      <c r="J809" s="8" t="str">
        <f aca="false">IF($A809="","",IF(ISNA(MATCH($C809,Invoices!$A$6:$A$505,0)),"Check invoice no.",IF(I809&lt;0,"Overpaid","")))</f>
        <v/>
      </c>
    </row>
    <row r="810" customFormat="false" ht="15" hidden="false" customHeight="false" outlineLevel="0" collapsed="false">
      <c r="A810" s="7"/>
      <c r="B810" s="40"/>
      <c r="C810" s="7"/>
      <c r="D810" s="8" t="str">
        <f aca="false">IF($A810="","",IFERROR(INDEX(Invoices!$D$6:$D$505,MATCH($C810,Invoices!$A$6:$A$505,0)),"Invoice not found"))</f>
        <v/>
      </c>
      <c r="E810" s="7"/>
      <c r="F810" s="7"/>
      <c r="G810" s="42"/>
      <c r="H810" s="38" t="str">
        <f aca="false">IF($A810="","",SUMIFS($G$6:$G810,$C$6:$C810,$C810))</f>
        <v/>
      </c>
      <c r="I810" s="38" t="str">
        <f aca="false">IF($A810="","",IFERROR(ROUND(INDEX(Invoices!$J$6:$J$505,MATCH($C810,Invoices!$A$6:$A$505,0))-H810,2),""))</f>
        <v/>
      </c>
      <c r="J810" s="8" t="str">
        <f aca="false">IF($A810="","",IF(ISNA(MATCH($C810,Invoices!$A$6:$A$505,0)),"Check invoice no.",IF(I810&lt;0,"Overpaid","")))</f>
        <v/>
      </c>
    </row>
    <row r="811" customFormat="false" ht="15" hidden="false" customHeight="false" outlineLevel="0" collapsed="false">
      <c r="A811" s="7"/>
      <c r="B811" s="40"/>
      <c r="C811" s="7"/>
      <c r="D811" s="8" t="str">
        <f aca="false">IF($A811="","",IFERROR(INDEX(Invoices!$D$6:$D$505,MATCH($C811,Invoices!$A$6:$A$505,0)),"Invoice not found"))</f>
        <v/>
      </c>
      <c r="E811" s="7"/>
      <c r="F811" s="7"/>
      <c r="G811" s="42"/>
      <c r="H811" s="38" t="str">
        <f aca="false">IF($A811="","",SUMIFS($G$6:$G811,$C$6:$C811,$C811))</f>
        <v/>
      </c>
      <c r="I811" s="38" t="str">
        <f aca="false">IF($A811="","",IFERROR(ROUND(INDEX(Invoices!$J$6:$J$505,MATCH($C811,Invoices!$A$6:$A$505,0))-H811,2),""))</f>
        <v/>
      </c>
      <c r="J811" s="8" t="str">
        <f aca="false">IF($A811="","",IF(ISNA(MATCH($C811,Invoices!$A$6:$A$505,0)),"Check invoice no.",IF(I811&lt;0,"Overpaid","")))</f>
        <v/>
      </c>
    </row>
    <row r="812" customFormat="false" ht="15" hidden="false" customHeight="false" outlineLevel="0" collapsed="false">
      <c r="A812" s="7"/>
      <c r="B812" s="40"/>
      <c r="C812" s="7"/>
      <c r="D812" s="8" t="str">
        <f aca="false">IF($A812="","",IFERROR(INDEX(Invoices!$D$6:$D$505,MATCH($C812,Invoices!$A$6:$A$505,0)),"Invoice not found"))</f>
        <v/>
      </c>
      <c r="E812" s="7"/>
      <c r="F812" s="7"/>
      <c r="G812" s="42"/>
      <c r="H812" s="38" t="str">
        <f aca="false">IF($A812="","",SUMIFS($G$6:$G812,$C$6:$C812,$C812))</f>
        <v/>
      </c>
      <c r="I812" s="38" t="str">
        <f aca="false">IF($A812="","",IFERROR(ROUND(INDEX(Invoices!$J$6:$J$505,MATCH($C812,Invoices!$A$6:$A$505,0))-H812,2),""))</f>
        <v/>
      </c>
      <c r="J812" s="8" t="str">
        <f aca="false">IF($A812="","",IF(ISNA(MATCH($C812,Invoices!$A$6:$A$505,0)),"Check invoice no.",IF(I812&lt;0,"Overpaid","")))</f>
        <v/>
      </c>
    </row>
    <row r="813" customFormat="false" ht="15" hidden="false" customHeight="false" outlineLevel="0" collapsed="false">
      <c r="A813" s="7"/>
      <c r="B813" s="40"/>
      <c r="C813" s="7"/>
      <c r="D813" s="8" t="str">
        <f aca="false">IF($A813="","",IFERROR(INDEX(Invoices!$D$6:$D$505,MATCH($C813,Invoices!$A$6:$A$505,0)),"Invoice not found"))</f>
        <v/>
      </c>
      <c r="E813" s="7"/>
      <c r="F813" s="7"/>
      <c r="G813" s="42"/>
      <c r="H813" s="38" t="str">
        <f aca="false">IF($A813="","",SUMIFS($G$6:$G813,$C$6:$C813,$C813))</f>
        <v/>
      </c>
      <c r="I813" s="38" t="str">
        <f aca="false">IF($A813="","",IFERROR(ROUND(INDEX(Invoices!$J$6:$J$505,MATCH($C813,Invoices!$A$6:$A$505,0))-H813,2),""))</f>
        <v/>
      </c>
      <c r="J813" s="8" t="str">
        <f aca="false">IF($A813="","",IF(ISNA(MATCH($C813,Invoices!$A$6:$A$505,0)),"Check invoice no.",IF(I813&lt;0,"Overpaid","")))</f>
        <v/>
      </c>
    </row>
    <row r="814" customFormat="false" ht="15" hidden="false" customHeight="false" outlineLevel="0" collapsed="false">
      <c r="A814" s="7"/>
      <c r="B814" s="40"/>
      <c r="C814" s="7"/>
      <c r="D814" s="8" t="str">
        <f aca="false">IF($A814="","",IFERROR(INDEX(Invoices!$D$6:$D$505,MATCH($C814,Invoices!$A$6:$A$505,0)),"Invoice not found"))</f>
        <v/>
      </c>
      <c r="E814" s="7"/>
      <c r="F814" s="7"/>
      <c r="G814" s="42"/>
      <c r="H814" s="38" t="str">
        <f aca="false">IF($A814="","",SUMIFS($G$6:$G814,$C$6:$C814,$C814))</f>
        <v/>
      </c>
      <c r="I814" s="38" t="str">
        <f aca="false">IF($A814="","",IFERROR(ROUND(INDEX(Invoices!$J$6:$J$505,MATCH($C814,Invoices!$A$6:$A$505,0))-H814,2),""))</f>
        <v/>
      </c>
      <c r="J814" s="8" t="str">
        <f aca="false">IF($A814="","",IF(ISNA(MATCH($C814,Invoices!$A$6:$A$505,0)),"Check invoice no.",IF(I814&lt;0,"Overpaid","")))</f>
        <v/>
      </c>
    </row>
    <row r="815" customFormat="false" ht="15" hidden="false" customHeight="false" outlineLevel="0" collapsed="false">
      <c r="A815" s="7"/>
      <c r="B815" s="40"/>
      <c r="C815" s="7"/>
      <c r="D815" s="8" t="str">
        <f aca="false">IF($A815="","",IFERROR(INDEX(Invoices!$D$6:$D$505,MATCH($C815,Invoices!$A$6:$A$505,0)),"Invoice not found"))</f>
        <v/>
      </c>
      <c r="E815" s="7"/>
      <c r="F815" s="7"/>
      <c r="G815" s="42"/>
      <c r="H815" s="38" t="str">
        <f aca="false">IF($A815="","",SUMIFS($G$6:$G815,$C$6:$C815,$C815))</f>
        <v/>
      </c>
      <c r="I815" s="38" t="str">
        <f aca="false">IF($A815="","",IFERROR(ROUND(INDEX(Invoices!$J$6:$J$505,MATCH($C815,Invoices!$A$6:$A$505,0))-H815,2),""))</f>
        <v/>
      </c>
      <c r="J815" s="8" t="str">
        <f aca="false">IF($A815="","",IF(ISNA(MATCH($C815,Invoices!$A$6:$A$505,0)),"Check invoice no.",IF(I815&lt;0,"Overpaid","")))</f>
        <v/>
      </c>
    </row>
    <row r="816" customFormat="false" ht="15" hidden="false" customHeight="false" outlineLevel="0" collapsed="false">
      <c r="A816" s="7"/>
      <c r="B816" s="40"/>
      <c r="C816" s="7"/>
      <c r="D816" s="8" t="str">
        <f aca="false">IF($A816="","",IFERROR(INDEX(Invoices!$D$6:$D$505,MATCH($C816,Invoices!$A$6:$A$505,0)),"Invoice not found"))</f>
        <v/>
      </c>
      <c r="E816" s="7"/>
      <c r="F816" s="7"/>
      <c r="G816" s="42"/>
      <c r="H816" s="38" t="str">
        <f aca="false">IF($A816="","",SUMIFS($G$6:$G816,$C$6:$C816,$C816))</f>
        <v/>
      </c>
      <c r="I816" s="38" t="str">
        <f aca="false">IF($A816="","",IFERROR(ROUND(INDEX(Invoices!$J$6:$J$505,MATCH($C816,Invoices!$A$6:$A$505,0))-H816,2),""))</f>
        <v/>
      </c>
      <c r="J816" s="8" t="str">
        <f aca="false">IF($A816="","",IF(ISNA(MATCH($C816,Invoices!$A$6:$A$505,0)),"Check invoice no.",IF(I816&lt;0,"Overpaid","")))</f>
        <v/>
      </c>
    </row>
    <row r="817" customFormat="false" ht="15" hidden="false" customHeight="false" outlineLevel="0" collapsed="false">
      <c r="A817" s="7"/>
      <c r="B817" s="40"/>
      <c r="C817" s="7"/>
      <c r="D817" s="8" t="str">
        <f aca="false">IF($A817="","",IFERROR(INDEX(Invoices!$D$6:$D$505,MATCH($C817,Invoices!$A$6:$A$505,0)),"Invoice not found"))</f>
        <v/>
      </c>
      <c r="E817" s="7"/>
      <c r="F817" s="7"/>
      <c r="G817" s="42"/>
      <c r="H817" s="38" t="str">
        <f aca="false">IF($A817="","",SUMIFS($G$6:$G817,$C$6:$C817,$C817))</f>
        <v/>
      </c>
      <c r="I817" s="38" t="str">
        <f aca="false">IF($A817="","",IFERROR(ROUND(INDEX(Invoices!$J$6:$J$505,MATCH($C817,Invoices!$A$6:$A$505,0))-H817,2),""))</f>
        <v/>
      </c>
      <c r="J817" s="8" t="str">
        <f aca="false">IF($A817="","",IF(ISNA(MATCH($C817,Invoices!$A$6:$A$505,0)),"Check invoice no.",IF(I817&lt;0,"Overpaid","")))</f>
        <v/>
      </c>
    </row>
    <row r="818" customFormat="false" ht="15" hidden="false" customHeight="false" outlineLevel="0" collapsed="false">
      <c r="A818" s="7"/>
      <c r="B818" s="40"/>
      <c r="C818" s="7"/>
      <c r="D818" s="8" t="str">
        <f aca="false">IF($A818="","",IFERROR(INDEX(Invoices!$D$6:$D$505,MATCH($C818,Invoices!$A$6:$A$505,0)),"Invoice not found"))</f>
        <v/>
      </c>
      <c r="E818" s="7"/>
      <c r="F818" s="7"/>
      <c r="G818" s="42"/>
      <c r="H818" s="38" t="str">
        <f aca="false">IF($A818="","",SUMIFS($G$6:$G818,$C$6:$C818,$C818))</f>
        <v/>
      </c>
      <c r="I818" s="38" t="str">
        <f aca="false">IF($A818="","",IFERROR(ROUND(INDEX(Invoices!$J$6:$J$505,MATCH($C818,Invoices!$A$6:$A$505,0))-H818,2),""))</f>
        <v/>
      </c>
      <c r="J818" s="8" t="str">
        <f aca="false">IF($A818="","",IF(ISNA(MATCH($C818,Invoices!$A$6:$A$505,0)),"Check invoice no.",IF(I818&lt;0,"Overpaid","")))</f>
        <v/>
      </c>
    </row>
    <row r="819" customFormat="false" ht="15" hidden="false" customHeight="false" outlineLevel="0" collapsed="false">
      <c r="A819" s="7"/>
      <c r="B819" s="40"/>
      <c r="C819" s="7"/>
      <c r="D819" s="8" t="str">
        <f aca="false">IF($A819="","",IFERROR(INDEX(Invoices!$D$6:$D$505,MATCH($C819,Invoices!$A$6:$A$505,0)),"Invoice not found"))</f>
        <v/>
      </c>
      <c r="E819" s="7"/>
      <c r="F819" s="7"/>
      <c r="G819" s="42"/>
      <c r="H819" s="38" t="str">
        <f aca="false">IF($A819="","",SUMIFS($G$6:$G819,$C$6:$C819,$C819))</f>
        <v/>
      </c>
      <c r="I819" s="38" t="str">
        <f aca="false">IF($A819="","",IFERROR(ROUND(INDEX(Invoices!$J$6:$J$505,MATCH($C819,Invoices!$A$6:$A$505,0))-H819,2),""))</f>
        <v/>
      </c>
      <c r="J819" s="8" t="str">
        <f aca="false">IF($A819="","",IF(ISNA(MATCH($C819,Invoices!$A$6:$A$505,0)),"Check invoice no.",IF(I819&lt;0,"Overpaid","")))</f>
        <v/>
      </c>
    </row>
    <row r="820" customFormat="false" ht="15" hidden="false" customHeight="false" outlineLevel="0" collapsed="false">
      <c r="A820" s="7"/>
      <c r="B820" s="40"/>
      <c r="C820" s="7"/>
      <c r="D820" s="8" t="str">
        <f aca="false">IF($A820="","",IFERROR(INDEX(Invoices!$D$6:$D$505,MATCH($C820,Invoices!$A$6:$A$505,0)),"Invoice not found"))</f>
        <v/>
      </c>
      <c r="E820" s="7"/>
      <c r="F820" s="7"/>
      <c r="G820" s="42"/>
      <c r="H820" s="38" t="str">
        <f aca="false">IF($A820="","",SUMIFS($G$6:$G820,$C$6:$C820,$C820))</f>
        <v/>
      </c>
      <c r="I820" s="38" t="str">
        <f aca="false">IF($A820="","",IFERROR(ROUND(INDEX(Invoices!$J$6:$J$505,MATCH($C820,Invoices!$A$6:$A$505,0))-H820,2),""))</f>
        <v/>
      </c>
      <c r="J820" s="8" t="str">
        <f aca="false">IF($A820="","",IF(ISNA(MATCH($C820,Invoices!$A$6:$A$505,0)),"Check invoice no.",IF(I820&lt;0,"Overpaid","")))</f>
        <v/>
      </c>
    </row>
    <row r="821" customFormat="false" ht="15" hidden="false" customHeight="false" outlineLevel="0" collapsed="false">
      <c r="A821" s="7"/>
      <c r="B821" s="40"/>
      <c r="C821" s="7"/>
      <c r="D821" s="8" t="str">
        <f aca="false">IF($A821="","",IFERROR(INDEX(Invoices!$D$6:$D$505,MATCH($C821,Invoices!$A$6:$A$505,0)),"Invoice not found"))</f>
        <v/>
      </c>
      <c r="E821" s="7"/>
      <c r="F821" s="7"/>
      <c r="G821" s="42"/>
      <c r="H821" s="38" t="str">
        <f aca="false">IF($A821="","",SUMIFS($G$6:$G821,$C$6:$C821,$C821))</f>
        <v/>
      </c>
      <c r="I821" s="38" t="str">
        <f aca="false">IF($A821="","",IFERROR(ROUND(INDEX(Invoices!$J$6:$J$505,MATCH($C821,Invoices!$A$6:$A$505,0))-H821,2),""))</f>
        <v/>
      </c>
      <c r="J821" s="8" t="str">
        <f aca="false">IF($A821="","",IF(ISNA(MATCH($C821,Invoices!$A$6:$A$505,0)),"Check invoice no.",IF(I821&lt;0,"Overpaid","")))</f>
        <v/>
      </c>
    </row>
    <row r="822" customFormat="false" ht="15" hidden="false" customHeight="false" outlineLevel="0" collapsed="false">
      <c r="A822" s="7"/>
      <c r="B822" s="40"/>
      <c r="C822" s="7"/>
      <c r="D822" s="8" t="str">
        <f aca="false">IF($A822="","",IFERROR(INDEX(Invoices!$D$6:$D$505,MATCH($C822,Invoices!$A$6:$A$505,0)),"Invoice not found"))</f>
        <v/>
      </c>
      <c r="E822" s="7"/>
      <c r="F822" s="7"/>
      <c r="G822" s="42"/>
      <c r="H822" s="38" t="str">
        <f aca="false">IF($A822="","",SUMIFS($G$6:$G822,$C$6:$C822,$C822))</f>
        <v/>
      </c>
      <c r="I822" s="38" t="str">
        <f aca="false">IF($A822="","",IFERROR(ROUND(INDEX(Invoices!$J$6:$J$505,MATCH($C822,Invoices!$A$6:$A$505,0))-H822,2),""))</f>
        <v/>
      </c>
      <c r="J822" s="8" t="str">
        <f aca="false">IF($A822="","",IF(ISNA(MATCH($C822,Invoices!$A$6:$A$505,0)),"Check invoice no.",IF(I822&lt;0,"Overpaid","")))</f>
        <v/>
      </c>
    </row>
    <row r="823" customFormat="false" ht="15" hidden="false" customHeight="false" outlineLevel="0" collapsed="false">
      <c r="A823" s="7"/>
      <c r="B823" s="40"/>
      <c r="C823" s="7"/>
      <c r="D823" s="8" t="str">
        <f aca="false">IF($A823="","",IFERROR(INDEX(Invoices!$D$6:$D$505,MATCH($C823,Invoices!$A$6:$A$505,0)),"Invoice not found"))</f>
        <v/>
      </c>
      <c r="E823" s="7"/>
      <c r="F823" s="7"/>
      <c r="G823" s="42"/>
      <c r="H823" s="38" t="str">
        <f aca="false">IF($A823="","",SUMIFS($G$6:$G823,$C$6:$C823,$C823))</f>
        <v/>
      </c>
      <c r="I823" s="38" t="str">
        <f aca="false">IF($A823="","",IFERROR(ROUND(INDEX(Invoices!$J$6:$J$505,MATCH($C823,Invoices!$A$6:$A$505,0))-H823,2),""))</f>
        <v/>
      </c>
      <c r="J823" s="8" t="str">
        <f aca="false">IF($A823="","",IF(ISNA(MATCH($C823,Invoices!$A$6:$A$505,0)),"Check invoice no.",IF(I823&lt;0,"Overpaid","")))</f>
        <v/>
      </c>
    </row>
    <row r="824" customFormat="false" ht="15" hidden="false" customHeight="false" outlineLevel="0" collapsed="false">
      <c r="A824" s="7"/>
      <c r="B824" s="40"/>
      <c r="C824" s="7"/>
      <c r="D824" s="8" t="str">
        <f aca="false">IF($A824="","",IFERROR(INDEX(Invoices!$D$6:$D$505,MATCH($C824,Invoices!$A$6:$A$505,0)),"Invoice not found"))</f>
        <v/>
      </c>
      <c r="E824" s="7"/>
      <c r="F824" s="7"/>
      <c r="G824" s="42"/>
      <c r="H824" s="38" t="str">
        <f aca="false">IF($A824="","",SUMIFS($G$6:$G824,$C$6:$C824,$C824))</f>
        <v/>
      </c>
      <c r="I824" s="38" t="str">
        <f aca="false">IF($A824="","",IFERROR(ROUND(INDEX(Invoices!$J$6:$J$505,MATCH($C824,Invoices!$A$6:$A$505,0))-H824,2),""))</f>
        <v/>
      </c>
      <c r="J824" s="8" t="str">
        <f aca="false">IF($A824="","",IF(ISNA(MATCH($C824,Invoices!$A$6:$A$505,0)),"Check invoice no.",IF(I824&lt;0,"Overpaid","")))</f>
        <v/>
      </c>
    </row>
    <row r="825" customFormat="false" ht="15" hidden="false" customHeight="false" outlineLevel="0" collapsed="false">
      <c r="A825" s="7"/>
      <c r="B825" s="40"/>
      <c r="C825" s="7"/>
      <c r="D825" s="8" t="str">
        <f aca="false">IF($A825="","",IFERROR(INDEX(Invoices!$D$6:$D$505,MATCH($C825,Invoices!$A$6:$A$505,0)),"Invoice not found"))</f>
        <v/>
      </c>
      <c r="E825" s="7"/>
      <c r="F825" s="7"/>
      <c r="G825" s="42"/>
      <c r="H825" s="38" t="str">
        <f aca="false">IF($A825="","",SUMIFS($G$6:$G825,$C$6:$C825,$C825))</f>
        <v/>
      </c>
      <c r="I825" s="38" t="str">
        <f aca="false">IF($A825="","",IFERROR(ROUND(INDEX(Invoices!$J$6:$J$505,MATCH($C825,Invoices!$A$6:$A$505,0))-H825,2),""))</f>
        <v/>
      </c>
      <c r="J825" s="8" t="str">
        <f aca="false">IF($A825="","",IF(ISNA(MATCH($C825,Invoices!$A$6:$A$505,0)),"Check invoice no.",IF(I825&lt;0,"Overpaid","")))</f>
        <v/>
      </c>
    </row>
    <row r="826" customFormat="false" ht="15" hidden="false" customHeight="false" outlineLevel="0" collapsed="false">
      <c r="A826" s="7"/>
      <c r="B826" s="40"/>
      <c r="C826" s="7"/>
      <c r="D826" s="8" t="str">
        <f aca="false">IF($A826="","",IFERROR(INDEX(Invoices!$D$6:$D$505,MATCH($C826,Invoices!$A$6:$A$505,0)),"Invoice not found"))</f>
        <v/>
      </c>
      <c r="E826" s="7"/>
      <c r="F826" s="7"/>
      <c r="G826" s="42"/>
      <c r="H826" s="38" t="str">
        <f aca="false">IF($A826="","",SUMIFS($G$6:$G826,$C$6:$C826,$C826))</f>
        <v/>
      </c>
      <c r="I826" s="38" t="str">
        <f aca="false">IF($A826="","",IFERROR(ROUND(INDEX(Invoices!$J$6:$J$505,MATCH($C826,Invoices!$A$6:$A$505,0))-H826,2),""))</f>
        <v/>
      </c>
      <c r="J826" s="8" t="str">
        <f aca="false">IF($A826="","",IF(ISNA(MATCH($C826,Invoices!$A$6:$A$505,0)),"Check invoice no.",IF(I826&lt;0,"Overpaid","")))</f>
        <v/>
      </c>
    </row>
    <row r="827" customFormat="false" ht="15" hidden="false" customHeight="false" outlineLevel="0" collapsed="false">
      <c r="A827" s="7"/>
      <c r="B827" s="40"/>
      <c r="C827" s="7"/>
      <c r="D827" s="8" t="str">
        <f aca="false">IF($A827="","",IFERROR(INDEX(Invoices!$D$6:$D$505,MATCH($C827,Invoices!$A$6:$A$505,0)),"Invoice not found"))</f>
        <v/>
      </c>
      <c r="E827" s="7"/>
      <c r="F827" s="7"/>
      <c r="G827" s="42"/>
      <c r="H827" s="38" t="str">
        <f aca="false">IF($A827="","",SUMIFS($G$6:$G827,$C$6:$C827,$C827))</f>
        <v/>
      </c>
      <c r="I827" s="38" t="str">
        <f aca="false">IF($A827="","",IFERROR(ROUND(INDEX(Invoices!$J$6:$J$505,MATCH($C827,Invoices!$A$6:$A$505,0))-H827,2),""))</f>
        <v/>
      </c>
      <c r="J827" s="8" t="str">
        <f aca="false">IF($A827="","",IF(ISNA(MATCH($C827,Invoices!$A$6:$A$505,0)),"Check invoice no.",IF(I827&lt;0,"Overpaid","")))</f>
        <v/>
      </c>
    </row>
    <row r="828" customFormat="false" ht="15" hidden="false" customHeight="false" outlineLevel="0" collapsed="false">
      <c r="A828" s="7"/>
      <c r="B828" s="40"/>
      <c r="C828" s="7"/>
      <c r="D828" s="8" t="str">
        <f aca="false">IF($A828="","",IFERROR(INDEX(Invoices!$D$6:$D$505,MATCH($C828,Invoices!$A$6:$A$505,0)),"Invoice not found"))</f>
        <v/>
      </c>
      <c r="E828" s="7"/>
      <c r="F828" s="7"/>
      <c r="G828" s="42"/>
      <c r="H828" s="38" t="str">
        <f aca="false">IF($A828="","",SUMIFS($G$6:$G828,$C$6:$C828,$C828))</f>
        <v/>
      </c>
      <c r="I828" s="38" t="str">
        <f aca="false">IF($A828="","",IFERROR(ROUND(INDEX(Invoices!$J$6:$J$505,MATCH($C828,Invoices!$A$6:$A$505,0))-H828,2),""))</f>
        <v/>
      </c>
      <c r="J828" s="8" t="str">
        <f aca="false">IF($A828="","",IF(ISNA(MATCH($C828,Invoices!$A$6:$A$505,0)),"Check invoice no.",IF(I828&lt;0,"Overpaid","")))</f>
        <v/>
      </c>
    </row>
    <row r="829" customFormat="false" ht="15" hidden="false" customHeight="false" outlineLevel="0" collapsed="false">
      <c r="A829" s="7"/>
      <c r="B829" s="40"/>
      <c r="C829" s="7"/>
      <c r="D829" s="8" t="str">
        <f aca="false">IF($A829="","",IFERROR(INDEX(Invoices!$D$6:$D$505,MATCH($C829,Invoices!$A$6:$A$505,0)),"Invoice not found"))</f>
        <v/>
      </c>
      <c r="E829" s="7"/>
      <c r="F829" s="7"/>
      <c r="G829" s="42"/>
      <c r="H829" s="38" t="str">
        <f aca="false">IF($A829="","",SUMIFS($G$6:$G829,$C$6:$C829,$C829))</f>
        <v/>
      </c>
      <c r="I829" s="38" t="str">
        <f aca="false">IF($A829="","",IFERROR(ROUND(INDEX(Invoices!$J$6:$J$505,MATCH($C829,Invoices!$A$6:$A$505,0))-H829,2),""))</f>
        <v/>
      </c>
      <c r="J829" s="8" t="str">
        <f aca="false">IF($A829="","",IF(ISNA(MATCH($C829,Invoices!$A$6:$A$505,0)),"Check invoice no.",IF(I829&lt;0,"Overpaid","")))</f>
        <v/>
      </c>
    </row>
    <row r="830" customFormat="false" ht="15" hidden="false" customHeight="false" outlineLevel="0" collapsed="false">
      <c r="A830" s="7"/>
      <c r="B830" s="40"/>
      <c r="C830" s="7"/>
      <c r="D830" s="8" t="str">
        <f aca="false">IF($A830="","",IFERROR(INDEX(Invoices!$D$6:$D$505,MATCH($C830,Invoices!$A$6:$A$505,0)),"Invoice not found"))</f>
        <v/>
      </c>
      <c r="E830" s="7"/>
      <c r="F830" s="7"/>
      <c r="G830" s="42"/>
      <c r="H830" s="38" t="str">
        <f aca="false">IF($A830="","",SUMIFS($G$6:$G830,$C$6:$C830,$C830))</f>
        <v/>
      </c>
      <c r="I830" s="38" t="str">
        <f aca="false">IF($A830="","",IFERROR(ROUND(INDEX(Invoices!$J$6:$J$505,MATCH($C830,Invoices!$A$6:$A$505,0))-H830,2),""))</f>
        <v/>
      </c>
      <c r="J830" s="8" t="str">
        <f aca="false">IF($A830="","",IF(ISNA(MATCH($C830,Invoices!$A$6:$A$505,0)),"Check invoice no.",IF(I830&lt;0,"Overpaid","")))</f>
        <v/>
      </c>
    </row>
    <row r="831" customFormat="false" ht="15" hidden="false" customHeight="false" outlineLevel="0" collapsed="false">
      <c r="A831" s="7"/>
      <c r="B831" s="40"/>
      <c r="C831" s="7"/>
      <c r="D831" s="8" t="str">
        <f aca="false">IF($A831="","",IFERROR(INDEX(Invoices!$D$6:$D$505,MATCH($C831,Invoices!$A$6:$A$505,0)),"Invoice not found"))</f>
        <v/>
      </c>
      <c r="E831" s="7"/>
      <c r="F831" s="7"/>
      <c r="G831" s="42"/>
      <c r="H831" s="38" t="str">
        <f aca="false">IF($A831="","",SUMIFS($G$6:$G831,$C$6:$C831,$C831))</f>
        <v/>
      </c>
      <c r="I831" s="38" t="str">
        <f aca="false">IF($A831="","",IFERROR(ROUND(INDEX(Invoices!$J$6:$J$505,MATCH($C831,Invoices!$A$6:$A$505,0))-H831,2),""))</f>
        <v/>
      </c>
      <c r="J831" s="8" t="str">
        <f aca="false">IF($A831="","",IF(ISNA(MATCH($C831,Invoices!$A$6:$A$505,0)),"Check invoice no.",IF(I831&lt;0,"Overpaid","")))</f>
        <v/>
      </c>
    </row>
    <row r="832" customFormat="false" ht="15" hidden="false" customHeight="false" outlineLevel="0" collapsed="false">
      <c r="A832" s="7"/>
      <c r="B832" s="40"/>
      <c r="C832" s="7"/>
      <c r="D832" s="8" t="str">
        <f aca="false">IF($A832="","",IFERROR(INDEX(Invoices!$D$6:$D$505,MATCH($C832,Invoices!$A$6:$A$505,0)),"Invoice not found"))</f>
        <v/>
      </c>
      <c r="E832" s="7"/>
      <c r="F832" s="7"/>
      <c r="G832" s="42"/>
      <c r="H832" s="38" t="str">
        <f aca="false">IF($A832="","",SUMIFS($G$6:$G832,$C$6:$C832,$C832))</f>
        <v/>
      </c>
      <c r="I832" s="38" t="str">
        <f aca="false">IF($A832="","",IFERROR(ROUND(INDEX(Invoices!$J$6:$J$505,MATCH($C832,Invoices!$A$6:$A$505,0))-H832,2),""))</f>
        <v/>
      </c>
      <c r="J832" s="8" t="str">
        <f aca="false">IF($A832="","",IF(ISNA(MATCH($C832,Invoices!$A$6:$A$505,0)),"Check invoice no.",IF(I832&lt;0,"Overpaid","")))</f>
        <v/>
      </c>
    </row>
    <row r="833" customFormat="false" ht="15" hidden="false" customHeight="false" outlineLevel="0" collapsed="false">
      <c r="A833" s="7"/>
      <c r="B833" s="40"/>
      <c r="C833" s="7"/>
      <c r="D833" s="8" t="str">
        <f aca="false">IF($A833="","",IFERROR(INDEX(Invoices!$D$6:$D$505,MATCH($C833,Invoices!$A$6:$A$505,0)),"Invoice not found"))</f>
        <v/>
      </c>
      <c r="E833" s="7"/>
      <c r="F833" s="7"/>
      <c r="G833" s="42"/>
      <c r="H833" s="38" t="str">
        <f aca="false">IF($A833="","",SUMIFS($G$6:$G833,$C$6:$C833,$C833))</f>
        <v/>
      </c>
      <c r="I833" s="38" t="str">
        <f aca="false">IF($A833="","",IFERROR(ROUND(INDEX(Invoices!$J$6:$J$505,MATCH($C833,Invoices!$A$6:$A$505,0))-H833,2),""))</f>
        <v/>
      </c>
      <c r="J833" s="8" t="str">
        <f aca="false">IF($A833="","",IF(ISNA(MATCH($C833,Invoices!$A$6:$A$505,0)),"Check invoice no.",IF(I833&lt;0,"Overpaid","")))</f>
        <v/>
      </c>
    </row>
    <row r="834" customFormat="false" ht="15" hidden="false" customHeight="false" outlineLevel="0" collapsed="false">
      <c r="A834" s="7"/>
      <c r="B834" s="40"/>
      <c r="C834" s="7"/>
      <c r="D834" s="8" t="str">
        <f aca="false">IF($A834="","",IFERROR(INDEX(Invoices!$D$6:$D$505,MATCH($C834,Invoices!$A$6:$A$505,0)),"Invoice not found"))</f>
        <v/>
      </c>
      <c r="E834" s="7"/>
      <c r="F834" s="7"/>
      <c r="G834" s="42"/>
      <c r="H834" s="38" t="str">
        <f aca="false">IF($A834="","",SUMIFS($G$6:$G834,$C$6:$C834,$C834))</f>
        <v/>
      </c>
      <c r="I834" s="38" t="str">
        <f aca="false">IF($A834="","",IFERROR(ROUND(INDEX(Invoices!$J$6:$J$505,MATCH($C834,Invoices!$A$6:$A$505,0))-H834,2),""))</f>
        <v/>
      </c>
      <c r="J834" s="8" t="str">
        <f aca="false">IF($A834="","",IF(ISNA(MATCH($C834,Invoices!$A$6:$A$505,0)),"Check invoice no.",IF(I834&lt;0,"Overpaid","")))</f>
        <v/>
      </c>
    </row>
    <row r="835" customFormat="false" ht="15" hidden="false" customHeight="false" outlineLevel="0" collapsed="false">
      <c r="A835" s="7"/>
      <c r="B835" s="40"/>
      <c r="C835" s="7"/>
      <c r="D835" s="8" t="str">
        <f aca="false">IF($A835="","",IFERROR(INDEX(Invoices!$D$6:$D$505,MATCH($C835,Invoices!$A$6:$A$505,0)),"Invoice not found"))</f>
        <v/>
      </c>
      <c r="E835" s="7"/>
      <c r="F835" s="7"/>
      <c r="G835" s="42"/>
      <c r="H835" s="38" t="str">
        <f aca="false">IF($A835="","",SUMIFS($G$6:$G835,$C$6:$C835,$C835))</f>
        <v/>
      </c>
      <c r="I835" s="38" t="str">
        <f aca="false">IF($A835="","",IFERROR(ROUND(INDEX(Invoices!$J$6:$J$505,MATCH($C835,Invoices!$A$6:$A$505,0))-H835,2),""))</f>
        <v/>
      </c>
      <c r="J835" s="8" t="str">
        <f aca="false">IF($A835="","",IF(ISNA(MATCH($C835,Invoices!$A$6:$A$505,0)),"Check invoice no.",IF(I835&lt;0,"Overpaid","")))</f>
        <v/>
      </c>
    </row>
    <row r="836" customFormat="false" ht="15" hidden="false" customHeight="false" outlineLevel="0" collapsed="false">
      <c r="A836" s="7"/>
      <c r="B836" s="40"/>
      <c r="C836" s="7"/>
      <c r="D836" s="8" t="str">
        <f aca="false">IF($A836="","",IFERROR(INDEX(Invoices!$D$6:$D$505,MATCH($C836,Invoices!$A$6:$A$505,0)),"Invoice not found"))</f>
        <v/>
      </c>
      <c r="E836" s="7"/>
      <c r="F836" s="7"/>
      <c r="G836" s="42"/>
      <c r="H836" s="38" t="str">
        <f aca="false">IF($A836="","",SUMIFS($G$6:$G836,$C$6:$C836,$C836))</f>
        <v/>
      </c>
      <c r="I836" s="38" t="str">
        <f aca="false">IF($A836="","",IFERROR(ROUND(INDEX(Invoices!$J$6:$J$505,MATCH($C836,Invoices!$A$6:$A$505,0))-H836,2),""))</f>
        <v/>
      </c>
      <c r="J836" s="8" t="str">
        <f aca="false">IF($A836="","",IF(ISNA(MATCH($C836,Invoices!$A$6:$A$505,0)),"Check invoice no.",IF(I836&lt;0,"Overpaid","")))</f>
        <v/>
      </c>
    </row>
    <row r="837" customFormat="false" ht="15" hidden="false" customHeight="false" outlineLevel="0" collapsed="false">
      <c r="A837" s="7"/>
      <c r="B837" s="40"/>
      <c r="C837" s="7"/>
      <c r="D837" s="8" t="str">
        <f aca="false">IF($A837="","",IFERROR(INDEX(Invoices!$D$6:$D$505,MATCH($C837,Invoices!$A$6:$A$505,0)),"Invoice not found"))</f>
        <v/>
      </c>
      <c r="E837" s="7"/>
      <c r="F837" s="7"/>
      <c r="G837" s="42"/>
      <c r="H837" s="38" t="str">
        <f aca="false">IF($A837="","",SUMIFS($G$6:$G837,$C$6:$C837,$C837))</f>
        <v/>
      </c>
      <c r="I837" s="38" t="str">
        <f aca="false">IF($A837="","",IFERROR(ROUND(INDEX(Invoices!$J$6:$J$505,MATCH($C837,Invoices!$A$6:$A$505,0))-H837,2),""))</f>
        <v/>
      </c>
      <c r="J837" s="8" t="str">
        <f aca="false">IF($A837="","",IF(ISNA(MATCH($C837,Invoices!$A$6:$A$505,0)),"Check invoice no.",IF(I837&lt;0,"Overpaid","")))</f>
        <v/>
      </c>
    </row>
    <row r="838" customFormat="false" ht="15" hidden="false" customHeight="false" outlineLevel="0" collapsed="false">
      <c r="A838" s="7"/>
      <c r="B838" s="40"/>
      <c r="C838" s="7"/>
      <c r="D838" s="8" t="str">
        <f aca="false">IF($A838="","",IFERROR(INDEX(Invoices!$D$6:$D$505,MATCH($C838,Invoices!$A$6:$A$505,0)),"Invoice not found"))</f>
        <v/>
      </c>
      <c r="E838" s="7"/>
      <c r="F838" s="7"/>
      <c r="G838" s="42"/>
      <c r="H838" s="38" t="str">
        <f aca="false">IF($A838="","",SUMIFS($G$6:$G838,$C$6:$C838,$C838))</f>
        <v/>
      </c>
      <c r="I838" s="38" t="str">
        <f aca="false">IF($A838="","",IFERROR(ROUND(INDEX(Invoices!$J$6:$J$505,MATCH($C838,Invoices!$A$6:$A$505,0))-H838,2),""))</f>
        <v/>
      </c>
      <c r="J838" s="8" t="str">
        <f aca="false">IF($A838="","",IF(ISNA(MATCH($C838,Invoices!$A$6:$A$505,0)),"Check invoice no.",IF(I838&lt;0,"Overpaid","")))</f>
        <v/>
      </c>
    </row>
    <row r="839" customFormat="false" ht="15" hidden="false" customHeight="false" outlineLevel="0" collapsed="false">
      <c r="A839" s="7"/>
      <c r="B839" s="40"/>
      <c r="C839" s="7"/>
      <c r="D839" s="8" t="str">
        <f aca="false">IF($A839="","",IFERROR(INDEX(Invoices!$D$6:$D$505,MATCH($C839,Invoices!$A$6:$A$505,0)),"Invoice not found"))</f>
        <v/>
      </c>
      <c r="E839" s="7"/>
      <c r="F839" s="7"/>
      <c r="G839" s="42"/>
      <c r="H839" s="38" t="str">
        <f aca="false">IF($A839="","",SUMIFS($G$6:$G839,$C$6:$C839,$C839))</f>
        <v/>
      </c>
      <c r="I839" s="38" t="str">
        <f aca="false">IF($A839="","",IFERROR(ROUND(INDEX(Invoices!$J$6:$J$505,MATCH($C839,Invoices!$A$6:$A$505,0))-H839,2),""))</f>
        <v/>
      </c>
      <c r="J839" s="8" t="str">
        <f aca="false">IF($A839="","",IF(ISNA(MATCH($C839,Invoices!$A$6:$A$505,0)),"Check invoice no.",IF(I839&lt;0,"Overpaid","")))</f>
        <v/>
      </c>
    </row>
    <row r="840" customFormat="false" ht="15" hidden="false" customHeight="false" outlineLevel="0" collapsed="false">
      <c r="A840" s="7"/>
      <c r="B840" s="40"/>
      <c r="C840" s="7"/>
      <c r="D840" s="8" t="str">
        <f aca="false">IF($A840="","",IFERROR(INDEX(Invoices!$D$6:$D$505,MATCH($C840,Invoices!$A$6:$A$505,0)),"Invoice not found"))</f>
        <v/>
      </c>
      <c r="E840" s="7"/>
      <c r="F840" s="7"/>
      <c r="G840" s="42"/>
      <c r="H840" s="38" t="str">
        <f aca="false">IF($A840="","",SUMIFS($G$6:$G840,$C$6:$C840,$C840))</f>
        <v/>
      </c>
      <c r="I840" s="38" t="str">
        <f aca="false">IF($A840="","",IFERROR(ROUND(INDEX(Invoices!$J$6:$J$505,MATCH($C840,Invoices!$A$6:$A$505,0))-H840,2),""))</f>
        <v/>
      </c>
      <c r="J840" s="8" t="str">
        <f aca="false">IF($A840="","",IF(ISNA(MATCH($C840,Invoices!$A$6:$A$505,0)),"Check invoice no.",IF(I840&lt;0,"Overpaid","")))</f>
        <v/>
      </c>
    </row>
    <row r="841" customFormat="false" ht="15" hidden="false" customHeight="false" outlineLevel="0" collapsed="false">
      <c r="A841" s="7"/>
      <c r="B841" s="40"/>
      <c r="C841" s="7"/>
      <c r="D841" s="8" t="str">
        <f aca="false">IF($A841="","",IFERROR(INDEX(Invoices!$D$6:$D$505,MATCH($C841,Invoices!$A$6:$A$505,0)),"Invoice not found"))</f>
        <v/>
      </c>
      <c r="E841" s="7"/>
      <c r="F841" s="7"/>
      <c r="G841" s="42"/>
      <c r="H841" s="38" t="str">
        <f aca="false">IF($A841="","",SUMIFS($G$6:$G841,$C$6:$C841,$C841))</f>
        <v/>
      </c>
      <c r="I841" s="38" t="str">
        <f aca="false">IF($A841="","",IFERROR(ROUND(INDEX(Invoices!$J$6:$J$505,MATCH($C841,Invoices!$A$6:$A$505,0))-H841,2),""))</f>
        <v/>
      </c>
      <c r="J841" s="8" t="str">
        <f aca="false">IF($A841="","",IF(ISNA(MATCH($C841,Invoices!$A$6:$A$505,0)),"Check invoice no.",IF(I841&lt;0,"Overpaid","")))</f>
        <v/>
      </c>
    </row>
    <row r="842" customFormat="false" ht="15" hidden="false" customHeight="false" outlineLevel="0" collapsed="false">
      <c r="A842" s="7"/>
      <c r="B842" s="40"/>
      <c r="C842" s="7"/>
      <c r="D842" s="8" t="str">
        <f aca="false">IF($A842="","",IFERROR(INDEX(Invoices!$D$6:$D$505,MATCH($C842,Invoices!$A$6:$A$505,0)),"Invoice not found"))</f>
        <v/>
      </c>
      <c r="E842" s="7"/>
      <c r="F842" s="7"/>
      <c r="G842" s="42"/>
      <c r="H842" s="38" t="str">
        <f aca="false">IF($A842="","",SUMIFS($G$6:$G842,$C$6:$C842,$C842))</f>
        <v/>
      </c>
      <c r="I842" s="38" t="str">
        <f aca="false">IF($A842="","",IFERROR(ROUND(INDEX(Invoices!$J$6:$J$505,MATCH($C842,Invoices!$A$6:$A$505,0))-H842,2),""))</f>
        <v/>
      </c>
      <c r="J842" s="8" t="str">
        <f aca="false">IF($A842="","",IF(ISNA(MATCH($C842,Invoices!$A$6:$A$505,0)),"Check invoice no.",IF(I842&lt;0,"Overpaid","")))</f>
        <v/>
      </c>
    </row>
    <row r="843" customFormat="false" ht="15" hidden="false" customHeight="false" outlineLevel="0" collapsed="false">
      <c r="A843" s="7"/>
      <c r="B843" s="40"/>
      <c r="C843" s="7"/>
      <c r="D843" s="8" t="str">
        <f aca="false">IF($A843="","",IFERROR(INDEX(Invoices!$D$6:$D$505,MATCH($C843,Invoices!$A$6:$A$505,0)),"Invoice not found"))</f>
        <v/>
      </c>
      <c r="E843" s="7"/>
      <c r="F843" s="7"/>
      <c r="G843" s="42"/>
      <c r="H843" s="38" t="str">
        <f aca="false">IF($A843="","",SUMIFS($G$6:$G843,$C$6:$C843,$C843))</f>
        <v/>
      </c>
      <c r="I843" s="38" t="str">
        <f aca="false">IF($A843="","",IFERROR(ROUND(INDEX(Invoices!$J$6:$J$505,MATCH($C843,Invoices!$A$6:$A$505,0))-H843,2),""))</f>
        <v/>
      </c>
      <c r="J843" s="8" t="str">
        <f aca="false">IF($A843="","",IF(ISNA(MATCH($C843,Invoices!$A$6:$A$505,0)),"Check invoice no.",IF(I843&lt;0,"Overpaid","")))</f>
        <v/>
      </c>
    </row>
    <row r="844" customFormat="false" ht="15" hidden="false" customHeight="false" outlineLevel="0" collapsed="false">
      <c r="A844" s="7"/>
      <c r="B844" s="40"/>
      <c r="C844" s="7"/>
      <c r="D844" s="8" t="str">
        <f aca="false">IF($A844="","",IFERROR(INDEX(Invoices!$D$6:$D$505,MATCH($C844,Invoices!$A$6:$A$505,0)),"Invoice not found"))</f>
        <v/>
      </c>
      <c r="E844" s="7"/>
      <c r="F844" s="7"/>
      <c r="G844" s="42"/>
      <c r="H844" s="38" t="str">
        <f aca="false">IF($A844="","",SUMIFS($G$6:$G844,$C$6:$C844,$C844))</f>
        <v/>
      </c>
      <c r="I844" s="38" t="str">
        <f aca="false">IF($A844="","",IFERROR(ROUND(INDEX(Invoices!$J$6:$J$505,MATCH($C844,Invoices!$A$6:$A$505,0))-H844,2),""))</f>
        <v/>
      </c>
      <c r="J844" s="8" t="str">
        <f aca="false">IF($A844="","",IF(ISNA(MATCH($C844,Invoices!$A$6:$A$505,0)),"Check invoice no.",IF(I844&lt;0,"Overpaid","")))</f>
        <v/>
      </c>
    </row>
    <row r="845" customFormat="false" ht="15" hidden="false" customHeight="false" outlineLevel="0" collapsed="false">
      <c r="A845" s="7"/>
      <c r="B845" s="40"/>
      <c r="C845" s="7"/>
      <c r="D845" s="8" t="str">
        <f aca="false">IF($A845="","",IFERROR(INDEX(Invoices!$D$6:$D$505,MATCH($C845,Invoices!$A$6:$A$505,0)),"Invoice not found"))</f>
        <v/>
      </c>
      <c r="E845" s="7"/>
      <c r="F845" s="7"/>
      <c r="G845" s="42"/>
      <c r="H845" s="38" t="str">
        <f aca="false">IF($A845="","",SUMIFS($G$6:$G845,$C$6:$C845,$C845))</f>
        <v/>
      </c>
      <c r="I845" s="38" t="str">
        <f aca="false">IF($A845="","",IFERROR(ROUND(INDEX(Invoices!$J$6:$J$505,MATCH($C845,Invoices!$A$6:$A$505,0))-H845,2),""))</f>
        <v/>
      </c>
      <c r="J845" s="8" t="str">
        <f aca="false">IF($A845="","",IF(ISNA(MATCH($C845,Invoices!$A$6:$A$505,0)),"Check invoice no.",IF(I845&lt;0,"Overpaid","")))</f>
        <v/>
      </c>
    </row>
    <row r="846" customFormat="false" ht="15" hidden="false" customHeight="false" outlineLevel="0" collapsed="false">
      <c r="A846" s="7"/>
      <c r="B846" s="40"/>
      <c r="C846" s="7"/>
      <c r="D846" s="8" t="str">
        <f aca="false">IF($A846="","",IFERROR(INDEX(Invoices!$D$6:$D$505,MATCH($C846,Invoices!$A$6:$A$505,0)),"Invoice not found"))</f>
        <v/>
      </c>
      <c r="E846" s="7"/>
      <c r="F846" s="7"/>
      <c r="G846" s="42"/>
      <c r="H846" s="38" t="str">
        <f aca="false">IF($A846="","",SUMIFS($G$6:$G846,$C$6:$C846,$C846))</f>
        <v/>
      </c>
      <c r="I846" s="38" t="str">
        <f aca="false">IF($A846="","",IFERROR(ROUND(INDEX(Invoices!$J$6:$J$505,MATCH($C846,Invoices!$A$6:$A$505,0))-H846,2),""))</f>
        <v/>
      </c>
      <c r="J846" s="8" t="str">
        <f aca="false">IF($A846="","",IF(ISNA(MATCH($C846,Invoices!$A$6:$A$505,0)),"Check invoice no.",IF(I846&lt;0,"Overpaid","")))</f>
        <v/>
      </c>
    </row>
    <row r="847" customFormat="false" ht="15" hidden="false" customHeight="false" outlineLevel="0" collapsed="false">
      <c r="A847" s="7"/>
      <c r="B847" s="40"/>
      <c r="C847" s="7"/>
      <c r="D847" s="8" t="str">
        <f aca="false">IF($A847="","",IFERROR(INDEX(Invoices!$D$6:$D$505,MATCH($C847,Invoices!$A$6:$A$505,0)),"Invoice not found"))</f>
        <v/>
      </c>
      <c r="E847" s="7"/>
      <c r="F847" s="7"/>
      <c r="G847" s="42"/>
      <c r="H847" s="38" t="str">
        <f aca="false">IF($A847="","",SUMIFS($G$6:$G847,$C$6:$C847,$C847))</f>
        <v/>
      </c>
      <c r="I847" s="38" t="str">
        <f aca="false">IF($A847="","",IFERROR(ROUND(INDEX(Invoices!$J$6:$J$505,MATCH($C847,Invoices!$A$6:$A$505,0))-H847,2),""))</f>
        <v/>
      </c>
      <c r="J847" s="8" t="str">
        <f aca="false">IF($A847="","",IF(ISNA(MATCH($C847,Invoices!$A$6:$A$505,0)),"Check invoice no.",IF(I847&lt;0,"Overpaid","")))</f>
        <v/>
      </c>
    </row>
    <row r="848" customFormat="false" ht="15" hidden="false" customHeight="false" outlineLevel="0" collapsed="false">
      <c r="A848" s="7"/>
      <c r="B848" s="40"/>
      <c r="C848" s="7"/>
      <c r="D848" s="8" t="str">
        <f aca="false">IF($A848="","",IFERROR(INDEX(Invoices!$D$6:$D$505,MATCH($C848,Invoices!$A$6:$A$505,0)),"Invoice not found"))</f>
        <v/>
      </c>
      <c r="E848" s="7"/>
      <c r="F848" s="7"/>
      <c r="G848" s="42"/>
      <c r="H848" s="38" t="str">
        <f aca="false">IF($A848="","",SUMIFS($G$6:$G848,$C$6:$C848,$C848))</f>
        <v/>
      </c>
      <c r="I848" s="38" t="str">
        <f aca="false">IF($A848="","",IFERROR(ROUND(INDEX(Invoices!$J$6:$J$505,MATCH($C848,Invoices!$A$6:$A$505,0))-H848,2),""))</f>
        <v/>
      </c>
      <c r="J848" s="8" t="str">
        <f aca="false">IF($A848="","",IF(ISNA(MATCH($C848,Invoices!$A$6:$A$505,0)),"Check invoice no.",IF(I848&lt;0,"Overpaid","")))</f>
        <v/>
      </c>
    </row>
    <row r="849" customFormat="false" ht="15" hidden="false" customHeight="false" outlineLevel="0" collapsed="false">
      <c r="A849" s="7"/>
      <c r="B849" s="40"/>
      <c r="C849" s="7"/>
      <c r="D849" s="8" t="str">
        <f aca="false">IF($A849="","",IFERROR(INDEX(Invoices!$D$6:$D$505,MATCH($C849,Invoices!$A$6:$A$505,0)),"Invoice not found"))</f>
        <v/>
      </c>
      <c r="E849" s="7"/>
      <c r="F849" s="7"/>
      <c r="G849" s="42"/>
      <c r="H849" s="38" t="str">
        <f aca="false">IF($A849="","",SUMIFS($G$6:$G849,$C$6:$C849,$C849))</f>
        <v/>
      </c>
      <c r="I849" s="38" t="str">
        <f aca="false">IF($A849="","",IFERROR(ROUND(INDEX(Invoices!$J$6:$J$505,MATCH($C849,Invoices!$A$6:$A$505,0))-H849,2),""))</f>
        <v/>
      </c>
      <c r="J849" s="8" t="str">
        <f aca="false">IF($A849="","",IF(ISNA(MATCH($C849,Invoices!$A$6:$A$505,0)),"Check invoice no.",IF(I849&lt;0,"Overpaid","")))</f>
        <v/>
      </c>
    </row>
    <row r="850" customFormat="false" ht="15" hidden="false" customHeight="false" outlineLevel="0" collapsed="false">
      <c r="A850" s="7"/>
      <c r="B850" s="40"/>
      <c r="C850" s="7"/>
      <c r="D850" s="8" t="str">
        <f aca="false">IF($A850="","",IFERROR(INDEX(Invoices!$D$6:$D$505,MATCH($C850,Invoices!$A$6:$A$505,0)),"Invoice not found"))</f>
        <v/>
      </c>
      <c r="E850" s="7"/>
      <c r="F850" s="7"/>
      <c r="G850" s="42"/>
      <c r="H850" s="38" t="str">
        <f aca="false">IF($A850="","",SUMIFS($G$6:$G850,$C$6:$C850,$C850))</f>
        <v/>
      </c>
      <c r="I850" s="38" t="str">
        <f aca="false">IF($A850="","",IFERROR(ROUND(INDEX(Invoices!$J$6:$J$505,MATCH($C850,Invoices!$A$6:$A$505,0))-H850,2),""))</f>
        <v/>
      </c>
      <c r="J850" s="8" t="str">
        <f aca="false">IF($A850="","",IF(ISNA(MATCH($C850,Invoices!$A$6:$A$505,0)),"Check invoice no.",IF(I850&lt;0,"Overpaid","")))</f>
        <v/>
      </c>
    </row>
    <row r="851" customFormat="false" ht="15" hidden="false" customHeight="false" outlineLevel="0" collapsed="false">
      <c r="A851" s="7"/>
      <c r="B851" s="40"/>
      <c r="C851" s="7"/>
      <c r="D851" s="8" t="str">
        <f aca="false">IF($A851="","",IFERROR(INDEX(Invoices!$D$6:$D$505,MATCH($C851,Invoices!$A$6:$A$505,0)),"Invoice not found"))</f>
        <v/>
      </c>
      <c r="E851" s="7"/>
      <c r="F851" s="7"/>
      <c r="G851" s="42"/>
      <c r="H851" s="38" t="str">
        <f aca="false">IF($A851="","",SUMIFS($G$6:$G851,$C$6:$C851,$C851))</f>
        <v/>
      </c>
      <c r="I851" s="38" t="str">
        <f aca="false">IF($A851="","",IFERROR(ROUND(INDEX(Invoices!$J$6:$J$505,MATCH($C851,Invoices!$A$6:$A$505,0))-H851,2),""))</f>
        <v/>
      </c>
      <c r="J851" s="8" t="str">
        <f aca="false">IF($A851="","",IF(ISNA(MATCH($C851,Invoices!$A$6:$A$505,0)),"Check invoice no.",IF(I851&lt;0,"Overpaid","")))</f>
        <v/>
      </c>
    </row>
    <row r="852" customFormat="false" ht="15" hidden="false" customHeight="false" outlineLevel="0" collapsed="false">
      <c r="A852" s="7"/>
      <c r="B852" s="40"/>
      <c r="C852" s="7"/>
      <c r="D852" s="8" t="str">
        <f aca="false">IF($A852="","",IFERROR(INDEX(Invoices!$D$6:$D$505,MATCH($C852,Invoices!$A$6:$A$505,0)),"Invoice not found"))</f>
        <v/>
      </c>
      <c r="E852" s="7"/>
      <c r="F852" s="7"/>
      <c r="G852" s="42"/>
      <c r="H852" s="38" t="str">
        <f aca="false">IF($A852="","",SUMIFS($G$6:$G852,$C$6:$C852,$C852))</f>
        <v/>
      </c>
      <c r="I852" s="38" t="str">
        <f aca="false">IF($A852="","",IFERROR(ROUND(INDEX(Invoices!$J$6:$J$505,MATCH($C852,Invoices!$A$6:$A$505,0))-H852,2),""))</f>
        <v/>
      </c>
      <c r="J852" s="8" t="str">
        <f aca="false">IF($A852="","",IF(ISNA(MATCH($C852,Invoices!$A$6:$A$505,0)),"Check invoice no.",IF(I852&lt;0,"Overpaid","")))</f>
        <v/>
      </c>
    </row>
    <row r="853" customFormat="false" ht="15" hidden="false" customHeight="false" outlineLevel="0" collapsed="false">
      <c r="A853" s="7"/>
      <c r="B853" s="40"/>
      <c r="C853" s="7"/>
      <c r="D853" s="8" t="str">
        <f aca="false">IF($A853="","",IFERROR(INDEX(Invoices!$D$6:$D$505,MATCH($C853,Invoices!$A$6:$A$505,0)),"Invoice not found"))</f>
        <v/>
      </c>
      <c r="E853" s="7"/>
      <c r="F853" s="7"/>
      <c r="G853" s="42"/>
      <c r="H853" s="38" t="str">
        <f aca="false">IF($A853="","",SUMIFS($G$6:$G853,$C$6:$C853,$C853))</f>
        <v/>
      </c>
      <c r="I853" s="38" t="str">
        <f aca="false">IF($A853="","",IFERROR(ROUND(INDEX(Invoices!$J$6:$J$505,MATCH($C853,Invoices!$A$6:$A$505,0))-H853,2),""))</f>
        <v/>
      </c>
      <c r="J853" s="8" t="str">
        <f aca="false">IF($A853="","",IF(ISNA(MATCH($C853,Invoices!$A$6:$A$505,0)),"Check invoice no.",IF(I853&lt;0,"Overpaid","")))</f>
        <v/>
      </c>
    </row>
    <row r="854" customFormat="false" ht="15" hidden="false" customHeight="false" outlineLevel="0" collapsed="false">
      <c r="A854" s="7"/>
      <c r="B854" s="40"/>
      <c r="C854" s="7"/>
      <c r="D854" s="8" t="str">
        <f aca="false">IF($A854="","",IFERROR(INDEX(Invoices!$D$6:$D$505,MATCH($C854,Invoices!$A$6:$A$505,0)),"Invoice not found"))</f>
        <v/>
      </c>
      <c r="E854" s="7"/>
      <c r="F854" s="7"/>
      <c r="G854" s="42"/>
      <c r="H854" s="38" t="str">
        <f aca="false">IF($A854="","",SUMIFS($G$6:$G854,$C$6:$C854,$C854))</f>
        <v/>
      </c>
      <c r="I854" s="38" t="str">
        <f aca="false">IF($A854="","",IFERROR(ROUND(INDEX(Invoices!$J$6:$J$505,MATCH($C854,Invoices!$A$6:$A$505,0))-H854,2),""))</f>
        <v/>
      </c>
      <c r="J854" s="8" t="str">
        <f aca="false">IF($A854="","",IF(ISNA(MATCH($C854,Invoices!$A$6:$A$505,0)),"Check invoice no.",IF(I854&lt;0,"Overpaid","")))</f>
        <v/>
      </c>
    </row>
    <row r="855" customFormat="false" ht="15" hidden="false" customHeight="false" outlineLevel="0" collapsed="false">
      <c r="A855" s="7"/>
      <c r="B855" s="40"/>
      <c r="C855" s="7"/>
      <c r="D855" s="8" t="str">
        <f aca="false">IF($A855="","",IFERROR(INDEX(Invoices!$D$6:$D$505,MATCH($C855,Invoices!$A$6:$A$505,0)),"Invoice not found"))</f>
        <v/>
      </c>
      <c r="E855" s="7"/>
      <c r="F855" s="7"/>
      <c r="G855" s="42"/>
      <c r="H855" s="38" t="str">
        <f aca="false">IF($A855="","",SUMIFS($G$6:$G855,$C$6:$C855,$C855))</f>
        <v/>
      </c>
      <c r="I855" s="38" t="str">
        <f aca="false">IF($A855="","",IFERROR(ROUND(INDEX(Invoices!$J$6:$J$505,MATCH($C855,Invoices!$A$6:$A$505,0))-H855,2),""))</f>
        <v/>
      </c>
      <c r="J855" s="8" t="str">
        <f aca="false">IF($A855="","",IF(ISNA(MATCH($C855,Invoices!$A$6:$A$505,0)),"Check invoice no.",IF(I855&lt;0,"Overpaid","")))</f>
        <v/>
      </c>
    </row>
    <row r="856" customFormat="false" ht="15" hidden="false" customHeight="false" outlineLevel="0" collapsed="false">
      <c r="A856" s="7"/>
      <c r="B856" s="40"/>
      <c r="C856" s="7"/>
      <c r="D856" s="8" t="str">
        <f aca="false">IF($A856="","",IFERROR(INDEX(Invoices!$D$6:$D$505,MATCH($C856,Invoices!$A$6:$A$505,0)),"Invoice not found"))</f>
        <v/>
      </c>
      <c r="E856" s="7"/>
      <c r="F856" s="7"/>
      <c r="G856" s="42"/>
      <c r="H856" s="38" t="str">
        <f aca="false">IF($A856="","",SUMIFS($G$6:$G856,$C$6:$C856,$C856))</f>
        <v/>
      </c>
      <c r="I856" s="38" t="str">
        <f aca="false">IF($A856="","",IFERROR(ROUND(INDEX(Invoices!$J$6:$J$505,MATCH($C856,Invoices!$A$6:$A$505,0))-H856,2),""))</f>
        <v/>
      </c>
      <c r="J856" s="8" t="str">
        <f aca="false">IF($A856="","",IF(ISNA(MATCH($C856,Invoices!$A$6:$A$505,0)),"Check invoice no.",IF(I856&lt;0,"Overpaid","")))</f>
        <v/>
      </c>
    </row>
    <row r="857" customFormat="false" ht="15" hidden="false" customHeight="false" outlineLevel="0" collapsed="false">
      <c r="A857" s="7"/>
      <c r="B857" s="40"/>
      <c r="C857" s="7"/>
      <c r="D857" s="8" t="str">
        <f aca="false">IF($A857="","",IFERROR(INDEX(Invoices!$D$6:$D$505,MATCH($C857,Invoices!$A$6:$A$505,0)),"Invoice not found"))</f>
        <v/>
      </c>
      <c r="E857" s="7"/>
      <c r="F857" s="7"/>
      <c r="G857" s="42"/>
      <c r="H857" s="38" t="str">
        <f aca="false">IF($A857="","",SUMIFS($G$6:$G857,$C$6:$C857,$C857))</f>
        <v/>
      </c>
      <c r="I857" s="38" t="str">
        <f aca="false">IF($A857="","",IFERROR(ROUND(INDEX(Invoices!$J$6:$J$505,MATCH($C857,Invoices!$A$6:$A$505,0))-H857,2),""))</f>
        <v/>
      </c>
      <c r="J857" s="8" t="str">
        <f aca="false">IF($A857="","",IF(ISNA(MATCH($C857,Invoices!$A$6:$A$505,0)),"Check invoice no.",IF(I857&lt;0,"Overpaid","")))</f>
        <v/>
      </c>
    </row>
    <row r="858" customFormat="false" ht="15" hidden="false" customHeight="false" outlineLevel="0" collapsed="false">
      <c r="A858" s="7"/>
      <c r="B858" s="40"/>
      <c r="C858" s="7"/>
      <c r="D858" s="8" t="str">
        <f aca="false">IF($A858="","",IFERROR(INDEX(Invoices!$D$6:$D$505,MATCH($C858,Invoices!$A$6:$A$505,0)),"Invoice not found"))</f>
        <v/>
      </c>
      <c r="E858" s="7"/>
      <c r="F858" s="7"/>
      <c r="G858" s="42"/>
      <c r="H858" s="38" t="str">
        <f aca="false">IF($A858="","",SUMIFS($G$6:$G858,$C$6:$C858,$C858))</f>
        <v/>
      </c>
      <c r="I858" s="38" t="str">
        <f aca="false">IF($A858="","",IFERROR(ROUND(INDEX(Invoices!$J$6:$J$505,MATCH($C858,Invoices!$A$6:$A$505,0))-H858,2),""))</f>
        <v/>
      </c>
      <c r="J858" s="8" t="str">
        <f aca="false">IF($A858="","",IF(ISNA(MATCH($C858,Invoices!$A$6:$A$505,0)),"Check invoice no.",IF(I858&lt;0,"Overpaid","")))</f>
        <v/>
      </c>
    </row>
    <row r="859" customFormat="false" ht="15" hidden="false" customHeight="false" outlineLevel="0" collapsed="false">
      <c r="A859" s="7"/>
      <c r="B859" s="40"/>
      <c r="C859" s="7"/>
      <c r="D859" s="8" t="str">
        <f aca="false">IF($A859="","",IFERROR(INDEX(Invoices!$D$6:$D$505,MATCH($C859,Invoices!$A$6:$A$505,0)),"Invoice not found"))</f>
        <v/>
      </c>
      <c r="E859" s="7"/>
      <c r="F859" s="7"/>
      <c r="G859" s="42"/>
      <c r="H859" s="38" t="str">
        <f aca="false">IF($A859="","",SUMIFS($G$6:$G859,$C$6:$C859,$C859))</f>
        <v/>
      </c>
      <c r="I859" s="38" t="str">
        <f aca="false">IF($A859="","",IFERROR(ROUND(INDEX(Invoices!$J$6:$J$505,MATCH($C859,Invoices!$A$6:$A$505,0))-H859,2),""))</f>
        <v/>
      </c>
      <c r="J859" s="8" t="str">
        <f aca="false">IF($A859="","",IF(ISNA(MATCH($C859,Invoices!$A$6:$A$505,0)),"Check invoice no.",IF(I859&lt;0,"Overpaid","")))</f>
        <v/>
      </c>
    </row>
    <row r="860" customFormat="false" ht="15" hidden="false" customHeight="false" outlineLevel="0" collapsed="false">
      <c r="A860" s="7"/>
      <c r="B860" s="40"/>
      <c r="C860" s="7"/>
      <c r="D860" s="8" t="str">
        <f aca="false">IF($A860="","",IFERROR(INDEX(Invoices!$D$6:$D$505,MATCH($C860,Invoices!$A$6:$A$505,0)),"Invoice not found"))</f>
        <v/>
      </c>
      <c r="E860" s="7"/>
      <c r="F860" s="7"/>
      <c r="G860" s="42"/>
      <c r="H860" s="38" t="str">
        <f aca="false">IF($A860="","",SUMIFS($G$6:$G860,$C$6:$C860,$C860))</f>
        <v/>
      </c>
      <c r="I860" s="38" t="str">
        <f aca="false">IF($A860="","",IFERROR(ROUND(INDEX(Invoices!$J$6:$J$505,MATCH($C860,Invoices!$A$6:$A$505,0))-H860,2),""))</f>
        <v/>
      </c>
      <c r="J860" s="8" t="str">
        <f aca="false">IF($A860="","",IF(ISNA(MATCH($C860,Invoices!$A$6:$A$505,0)),"Check invoice no.",IF(I860&lt;0,"Overpaid","")))</f>
        <v/>
      </c>
    </row>
    <row r="861" customFormat="false" ht="15" hidden="false" customHeight="false" outlineLevel="0" collapsed="false">
      <c r="A861" s="7"/>
      <c r="B861" s="40"/>
      <c r="C861" s="7"/>
      <c r="D861" s="8" t="str">
        <f aca="false">IF($A861="","",IFERROR(INDEX(Invoices!$D$6:$D$505,MATCH($C861,Invoices!$A$6:$A$505,0)),"Invoice not found"))</f>
        <v/>
      </c>
      <c r="E861" s="7"/>
      <c r="F861" s="7"/>
      <c r="G861" s="42"/>
      <c r="H861" s="38" t="str">
        <f aca="false">IF($A861="","",SUMIFS($G$6:$G861,$C$6:$C861,$C861))</f>
        <v/>
      </c>
      <c r="I861" s="38" t="str">
        <f aca="false">IF($A861="","",IFERROR(ROUND(INDEX(Invoices!$J$6:$J$505,MATCH($C861,Invoices!$A$6:$A$505,0))-H861,2),""))</f>
        <v/>
      </c>
      <c r="J861" s="8" t="str">
        <f aca="false">IF($A861="","",IF(ISNA(MATCH($C861,Invoices!$A$6:$A$505,0)),"Check invoice no.",IF(I861&lt;0,"Overpaid","")))</f>
        <v/>
      </c>
    </row>
    <row r="862" customFormat="false" ht="15" hidden="false" customHeight="false" outlineLevel="0" collapsed="false">
      <c r="A862" s="7"/>
      <c r="B862" s="40"/>
      <c r="C862" s="7"/>
      <c r="D862" s="8" t="str">
        <f aca="false">IF($A862="","",IFERROR(INDEX(Invoices!$D$6:$D$505,MATCH($C862,Invoices!$A$6:$A$505,0)),"Invoice not found"))</f>
        <v/>
      </c>
      <c r="E862" s="7"/>
      <c r="F862" s="7"/>
      <c r="G862" s="42"/>
      <c r="H862" s="38" t="str">
        <f aca="false">IF($A862="","",SUMIFS($G$6:$G862,$C$6:$C862,$C862))</f>
        <v/>
      </c>
      <c r="I862" s="38" t="str">
        <f aca="false">IF($A862="","",IFERROR(ROUND(INDEX(Invoices!$J$6:$J$505,MATCH($C862,Invoices!$A$6:$A$505,0))-H862,2),""))</f>
        <v/>
      </c>
      <c r="J862" s="8" t="str">
        <f aca="false">IF($A862="","",IF(ISNA(MATCH($C862,Invoices!$A$6:$A$505,0)),"Check invoice no.",IF(I862&lt;0,"Overpaid","")))</f>
        <v/>
      </c>
    </row>
    <row r="863" customFormat="false" ht="15" hidden="false" customHeight="false" outlineLevel="0" collapsed="false">
      <c r="A863" s="7"/>
      <c r="B863" s="40"/>
      <c r="C863" s="7"/>
      <c r="D863" s="8" t="str">
        <f aca="false">IF($A863="","",IFERROR(INDEX(Invoices!$D$6:$D$505,MATCH($C863,Invoices!$A$6:$A$505,0)),"Invoice not found"))</f>
        <v/>
      </c>
      <c r="E863" s="7"/>
      <c r="F863" s="7"/>
      <c r="G863" s="42"/>
      <c r="H863" s="38" t="str">
        <f aca="false">IF($A863="","",SUMIFS($G$6:$G863,$C$6:$C863,$C863))</f>
        <v/>
      </c>
      <c r="I863" s="38" t="str">
        <f aca="false">IF($A863="","",IFERROR(ROUND(INDEX(Invoices!$J$6:$J$505,MATCH($C863,Invoices!$A$6:$A$505,0))-H863,2),""))</f>
        <v/>
      </c>
      <c r="J863" s="8" t="str">
        <f aca="false">IF($A863="","",IF(ISNA(MATCH($C863,Invoices!$A$6:$A$505,0)),"Check invoice no.",IF(I863&lt;0,"Overpaid","")))</f>
        <v/>
      </c>
    </row>
    <row r="864" customFormat="false" ht="15" hidden="false" customHeight="false" outlineLevel="0" collapsed="false">
      <c r="A864" s="7"/>
      <c r="B864" s="40"/>
      <c r="C864" s="7"/>
      <c r="D864" s="8" t="str">
        <f aca="false">IF($A864="","",IFERROR(INDEX(Invoices!$D$6:$D$505,MATCH($C864,Invoices!$A$6:$A$505,0)),"Invoice not found"))</f>
        <v/>
      </c>
      <c r="E864" s="7"/>
      <c r="F864" s="7"/>
      <c r="G864" s="42"/>
      <c r="H864" s="38" t="str">
        <f aca="false">IF($A864="","",SUMIFS($G$6:$G864,$C$6:$C864,$C864))</f>
        <v/>
      </c>
      <c r="I864" s="38" t="str">
        <f aca="false">IF($A864="","",IFERROR(ROUND(INDEX(Invoices!$J$6:$J$505,MATCH($C864,Invoices!$A$6:$A$505,0))-H864,2),""))</f>
        <v/>
      </c>
      <c r="J864" s="8" t="str">
        <f aca="false">IF($A864="","",IF(ISNA(MATCH($C864,Invoices!$A$6:$A$505,0)),"Check invoice no.",IF(I864&lt;0,"Overpaid","")))</f>
        <v/>
      </c>
    </row>
    <row r="865" customFormat="false" ht="15" hidden="false" customHeight="false" outlineLevel="0" collapsed="false">
      <c r="A865" s="7"/>
      <c r="B865" s="40"/>
      <c r="C865" s="7"/>
      <c r="D865" s="8" t="str">
        <f aca="false">IF($A865="","",IFERROR(INDEX(Invoices!$D$6:$D$505,MATCH($C865,Invoices!$A$6:$A$505,0)),"Invoice not found"))</f>
        <v/>
      </c>
      <c r="E865" s="7"/>
      <c r="F865" s="7"/>
      <c r="G865" s="42"/>
      <c r="H865" s="38" t="str">
        <f aca="false">IF($A865="","",SUMIFS($G$6:$G865,$C$6:$C865,$C865))</f>
        <v/>
      </c>
      <c r="I865" s="38" t="str">
        <f aca="false">IF($A865="","",IFERROR(ROUND(INDEX(Invoices!$J$6:$J$505,MATCH($C865,Invoices!$A$6:$A$505,0))-H865,2),""))</f>
        <v/>
      </c>
      <c r="J865" s="8" t="str">
        <f aca="false">IF($A865="","",IF(ISNA(MATCH($C865,Invoices!$A$6:$A$505,0)),"Check invoice no.",IF(I865&lt;0,"Overpaid","")))</f>
        <v/>
      </c>
    </row>
    <row r="866" customFormat="false" ht="15" hidden="false" customHeight="false" outlineLevel="0" collapsed="false">
      <c r="A866" s="7"/>
      <c r="B866" s="40"/>
      <c r="C866" s="7"/>
      <c r="D866" s="8" t="str">
        <f aca="false">IF($A866="","",IFERROR(INDEX(Invoices!$D$6:$D$505,MATCH($C866,Invoices!$A$6:$A$505,0)),"Invoice not found"))</f>
        <v/>
      </c>
      <c r="E866" s="7"/>
      <c r="F866" s="7"/>
      <c r="G866" s="42"/>
      <c r="H866" s="38" t="str">
        <f aca="false">IF($A866="","",SUMIFS($G$6:$G866,$C$6:$C866,$C866))</f>
        <v/>
      </c>
      <c r="I866" s="38" t="str">
        <f aca="false">IF($A866="","",IFERROR(ROUND(INDEX(Invoices!$J$6:$J$505,MATCH($C866,Invoices!$A$6:$A$505,0))-H866,2),""))</f>
        <v/>
      </c>
      <c r="J866" s="8" t="str">
        <f aca="false">IF($A866="","",IF(ISNA(MATCH($C866,Invoices!$A$6:$A$505,0)),"Check invoice no.",IF(I866&lt;0,"Overpaid","")))</f>
        <v/>
      </c>
    </row>
    <row r="867" customFormat="false" ht="15" hidden="false" customHeight="false" outlineLevel="0" collapsed="false">
      <c r="A867" s="7"/>
      <c r="B867" s="40"/>
      <c r="C867" s="7"/>
      <c r="D867" s="8" t="str">
        <f aca="false">IF($A867="","",IFERROR(INDEX(Invoices!$D$6:$D$505,MATCH($C867,Invoices!$A$6:$A$505,0)),"Invoice not found"))</f>
        <v/>
      </c>
      <c r="E867" s="7"/>
      <c r="F867" s="7"/>
      <c r="G867" s="42"/>
      <c r="H867" s="38" t="str">
        <f aca="false">IF($A867="","",SUMIFS($G$6:$G867,$C$6:$C867,$C867))</f>
        <v/>
      </c>
      <c r="I867" s="38" t="str">
        <f aca="false">IF($A867="","",IFERROR(ROUND(INDEX(Invoices!$J$6:$J$505,MATCH($C867,Invoices!$A$6:$A$505,0))-H867,2),""))</f>
        <v/>
      </c>
      <c r="J867" s="8" t="str">
        <f aca="false">IF($A867="","",IF(ISNA(MATCH($C867,Invoices!$A$6:$A$505,0)),"Check invoice no.",IF(I867&lt;0,"Overpaid","")))</f>
        <v/>
      </c>
    </row>
    <row r="868" customFormat="false" ht="15" hidden="false" customHeight="false" outlineLevel="0" collapsed="false">
      <c r="A868" s="7"/>
      <c r="B868" s="40"/>
      <c r="C868" s="7"/>
      <c r="D868" s="8" t="str">
        <f aca="false">IF($A868="","",IFERROR(INDEX(Invoices!$D$6:$D$505,MATCH($C868,Invoices!$A$6:$A$505,0)),"Invoice not found"))</f>
        <v/>
      </c>
      <c r="E868" s="7"/>
      <c r="F868" s="7"/>
      <c r="G868" s="42"/>
      <c r="H868" s="38" t="str">
        <f aca="false">IF($A868="","",SUMIFS($G$6:$G868,$C$6:$C868,$C868))</f>
        <v/>
      </c>
      <c r="I868" s="38" t="str">
        <f aca="false">IF($A868="","",IFERROR(ROUND(INDEX(Invoices!$J$6:$J$505,MATCH($C868,Invoices!$A$6:$A$505,0))-H868,2),""))</f>
        <v/>
      </c>
      <c r="J868" s="8" t="str">
        <f aca="false">IF($A868="","",IF(ISNA(MATCH($C868,Invoices!$A$6:$A$505,0)),"Check invoice no.",IF(I868&lt;0,"Overpaid","")))</f>
        <v/>
      </c>
    </row>
    <row r="869" customFormat="false" ht="15" hidden="false" customHeight="false" outlineLevel="0" collapsed="false">
      <c r="A869" s="7"/>
      <c r="B869" s="40"/>
      <c r="C869" s="7"/>
      <c r="D869" s="8" t="str">
        <f aca="false">IF($A869="","",IFERROR(INDEX(Invoices!$D$6:$D$505,MATCH($C869,Invoices!$A$6:$A$505,0)),"Invoice not found"))</f>
        <v/>
      </c>
      <c r="E869" s="7"/>
      <c r="F869" s="7"/>
      <c r="G869" s="42"/>
      <c r="H869" s="38" t="str">
        <f aca="false">IF($A869="","",SUMIFS($G$6:$G869,$C$6:$C869,$C869))</f>
        <v/>
      </c>
      <c r="I869" s="38" t="str">
        <f aca="false">IF($A869="","",IFERROR(ROUND(INDEX(Invoices!$J$6:$J$505,MATCH($C869,Invoices!$A$6:$A$505,0))-H869,2),""))</f>
        <v/>
      </c>
      <c r="J869" s="8" t="str">
        <f aca="false">IF($A869="","",IF(ISNA(MATCH($C869,Invoices!$A$6:$A$505,0)),"Check invoice no.",IF(I869&lt;0,"Overpaid","")))</f>
        <v/>
      </c>
    </row>
    <row r="870" customFormat="false" ht="15" hidden="false" customHeight="false" outlineLevel="0" collapsed="false">
      <c r="A870" s="7"/>
      <c r="B870" s="40"/>
      <c r="C870" s="7"/>
      <c r="D870" s="8" t="str">
        <f aca="false">IF($A870="","",IFERROR(INDEX(Invoices!$D$6:$D$505,MATCH($C870,Invoices!$A$6:$A$505,0)),"Invoice not found"))</f>
        <v/>
      </c>
      <c r="E870" s="7"/>
      <c r="F870" s="7"/>
      <c r="G870" s="42"/>
      <c r="H870" s="38" t="str">
        <f aca="false">IF($A870="","",SUMIFS($G$6:$G870,$C$6:$C870,$C870))</f>
        <v/>
      </c>
      <c r="I870" s="38" t="str">
        <f aca="false">IF($A870="","",IFERROR(ROUND(INDEX(Invoices!$J$6:$J$505,MATCH($C870,Invoices!$A$6:$A$505,0))-H870,2),""))</f>
        <v/>
      </c>
      <c r="J870" s="8" t="str">
        <f aca="false">IF($A870="","",IF(ISNA(MATCH($C870,Invoices!$A$6:$A$505,0)),"Check invoice no.",IF(I870&lt;0,"Overpaid","")))</f>
        <v/>
      </c>
    </row>
    <row r="871" customFormat="false" ht="15" hidden="false" customHeight="false" outlineLevel="0" collapsed="false">
      <c r="A871" s="7"/>
      <c r="B871" s="40"/>
      <c r="C871" s="7"/>
      <c r="D871" s="8" t="str">
        <f aca="false">IF($A871="","",IFERROR(INDEX(Invoices!$D$6:$D$505,MATCH($C871,Invoices!$A$6:$A$505,0)),"Invoice not found"))</f>
        <v/>
      </c>
      <c r="E871" s="7"/>
      <c r="F871" s="7"/>
      <c r="G871" s="42"/>
      <c r="H871" s="38" t="str">
        <f aca="false">IF($A871="","",SUMIFS($G$6:$G871,$C$6:$C871,$C871))</f>
        <v/>
      </c>
      <c r="I871" s="38" t="str">
        <f aca="false">IF($A871="","",IFERROR(ROUND(INDEX(Invoices!$J$6:$J$505,MATCH($C871,Invoices!$A$6:$A$505,0))-H871,2),""))</f>
        <v/>
      </c>
      <c r="J871" s="8" t="str">
        <f aca="false">IF($A871="","",IF(ISNA(MATCH($C871,Invoices!$A$6:$A$505,0)),"Check invoice no.",IF(I871&lt;0,"Overpaid","")))</f>
        <v/>
      </c>
    </row>
    <row r="872" customFormat="false" ht="15" hidden="false" customHeight="false" outlineLevel="0" collapsed="false">
      <c r="A872" s="7"/>
      <c r="B872" s="40"/>
      <c r="C872" s="7"/>
      <c r="D872" s="8" t="str">
        <f aca="false">IF($A872="","",IFERROR(INDEX(Invoices!$D$6:$D$505,MATCH($C872,Invoices!$A$6:$A$505,0)),"Invoice not found"))</f>
        <v/>
      </c>
      <c r="E872" s="7"/>
      <c r="F872" s="7"/>
      <c r="G872" s="42"/>
      <c r="H872" s="38" t="str">
        <f aca="false">IF($A872="","",SUMIFS($G$6:$G872,$C$6:$C872,$C872))</f>
        <v/>
      </c>
      <c r="I872" s="38" t="str">
        <f aca="false">IF($A872="","",IFERROR(ROUND(INDEX(Invoices!$J$6:$J$505,MATCH($C872,Invoices!$A$6:$A$505,0))-H872,2),""))</f>
        <v/>
      </c>
      <c r="J872" s="8" t="str">
        <f aca="false">IF($A872="","",IF(ISNA(MATCH($C872,Invoices!$A$6:$A$505,0)),"Check invoice no.",IF(I872&lt;0,"Overpaid","")))</f>
        <v/>
      </c>
    </row>
    <row r="873" customFormat="false" ht="15" hidden="false" customHeight="false" outlineLevel="0" collapsed="false">
      <c r="A873" s="7"/>
      <c r="B873" s="40"/>
      <c r="C873" s="7"/>
      <c r="D873" s="8" t="str">
        <f aca="false">IF($A873="","",IFERROR(INDEX(Invoices!$D$6:$D$505,MATCH($C873,Invoices!$A$6:$A$505,0)),"Invoice not found"))</f>
        <v/>
      </c>
      <c r="E873" s="7"/>
      <c r="F873" s="7"/>
      <c r="G873" s="42"/>
      <c r="H873" s="38" t="str">
        <f aca="false">IF($A873="","",SUMIFS($G$6:$G873,$C$6:$C873,$C873))</f>
        <v/>
      </c>
      <c r="I873" s="38" t="str">
        <f aca="false">IF($A873="","",IFERROR(ROUND(INDEX(Invoices!$J$6:$J$505,MATCH($C873,Invoices!$A$6:$A$505,0))-H873,2),""))</f>
        <v/>
      </c>
      <c r="J873" s="8" t="str">
        <f aca="false">IF($A873="","",IF(ISNA(MATCH($C873,Invoices!$A$6:$A$505,0)),"Check invoice no.",IF(I873&lt;0,"Overpaid","")))</f>
        <v/>
      </c>
    </row>
    <row r="874" customFormat="false" ht="15" hidden="false" customHeight="false" outlineLevel="0" collapsed="false">
      <c r="A874" s="7"/>
      <c r="B874" s="40"/>
      <c r="C874" s="7"/>
      <c r="D874" s="8" t="str">
        <f aca="false">IF($A874="","",IFERROR(INDEX(Invoices!$D$6:$D$505,MATCH($C874,Invoices!$A$6:$A$505,0)),"Invoice not found"))</f>
        <v/>
      </c>
      <c r="E874" s="7"/>
      <c r="F874" s="7"/>
      <c r="G874" s="42"/>
      <c r="H874" s="38" t="str">
        <f aca="false">IF($A874="","",SUMIFS($G$6:$G874,$C$6:$C874,$C874))</f>
        <v/>
      </c>
      <c r="I874" s="38" t="str">
        <f aca="false">IF($A874="","",IFERROR(ROUND(INDEX(Invoices!$J$6:$J$505,MATCH($C874,Invoices!$A$6:$A$505,0))-H874,2),""))</f>
        <v/>
      </c>
      <c r="J874" s="8" t="str">
        <f aca="false">IF($A874="","",IF(ISNA(MATCH($C874,Invoices!$A$6:$A$505,0)),"Check invoice no.",IF(I874&lt;0,"Overpaid","")))</f>
        <v/>
      </c>
    </row>
    <row r="875" customFormat="false" ht="15" hidden="false" customHeight="false" outlineLevel="0" collapsed="false">
      <c r="A875" s="7"/>
      <c r="B875" s="40"/>
      <c r="C875" s="7"/>
      <c r="D875" s="8" t="str">
        <f aca="false">IF($A875="","",IFERROR(INDEX(Invoices!$D$6:$D$505,MATCH($C875,Invoices!$A$6:$A$505,0)),"Invoice not found"))</f>
        <v/>
      </c>
      <c r="E875" s="7"/>
      <c r="F875" s="7"/>
      <c r="G875" s="42"/>
      <c r="H875" s="38" t="str">
        <f aca="false">IF($A875="","",SUMIFS($G$6:$G875,$C$6:$C875,$C875))</f>
        <v/>
      </c>
      <c r="I875" s="38" t="str">
        <f aca="false">IF($A875="","",IFERROR(ROUND(INDEX(Invoices!$J$6:$J$505,MATCH($C875,Invoices!$A$6:$A$505,0))-H875,2),""))</f>
        <v/>
      </c>
      <c r="J875" s="8" t="str">
        <f aca="false">IF($A875="","",IF(ISNA(MATCH($C875,Invoices!$A$6:$A$505,0)),"Check invoice no.",IF(I875&lt;0,"Overpaid","")))</f>
        <v/>
      </c>
    </row>
    <row r="876" customFormat="false" ht="15" hidden="false" customHeight="false" outlineLevel="0" collapsed="false">
      <c r="A876" s="7"/>
      <c r="B876" s="40"/>
      <c r="C876" s="7"/>
      <c r="D876" s="8" t="str">
        <f aca="false">IF($A876="","",IFERROR(INDEX(Invoices!$D$6:$D$505,MATCH($C876,Invoices!$A$6:$A$505,0)),"Invoice not found"))</f>
        <v/>
      </c>
      <c r="E876" s="7"/>
      <c r="F876" s="7"/>
      <c r="G876" s="42"/>
      <c r="H876" s="38" t="str">
        <f aca="false">IF($A876="","",SUMIFS($G$6:$G876,$C$6:$C876,$C876))</f>
        <v/>
      </c>
      <c r="I876" s="38" t="str">
        <f aca="false">IF($A876="","",IFERROR(ROUND(INDEX(Invoices!$J$6:$J$505,MATCH($C876,Invoices!$A$6:$A$505,0))-H876,2),""))</f>
        <v/>
      </c>
      <c r="J876" s="8" t="str">
        <f aca="false">IF($A876="","",IF(ISNA(MATCH($C876,Invoices!$A$6:$A$505,0)),"Check invoice no.",IF(I876&lt;0,"Overpaid","")))</f>
        <v/>
      </c>
    </row>
    <row r="877" customFormat="false" ht="15" hidden="false" customHeight="false" outlineLevel="0" collapsed="false">
      <c r="A877" s="7"/>
      <c r="B877" s="40"/>
      <c r="C877" s="7"/>
      <c r="D877" s="8" t="str">
        <f aca="false">IF($A877="","",IFERROR(INDEX(Invoices!$D$6:$D$505,MATCH($C877,Invoices!$A$6:$A$505,0)),"Invoice not found"))</f>
        <v/>
      </c>
      <c r="E877" s="7"/>
      <c r="F877" s="7"/>
      <c r="G877" s="42"/>
      <c r="H877" s="38" t="str">
        <f aca="false">IF($A877="","",SUMIFS($G$6:$G877,$C$6:$C877,$C877))</f>
        <v/>
      </c>
      <c r="I877" s="38" t="str">
        <f aca="false">IF($A877="","",IFERROR(ROUND(INDEX(Invoices!$J$6:$J$505,MATCH($C877,Invoices!$A$6:$A$505,0))-H877,2),""))</f>
        <v/>
      </c>
      <c r="J877" s="8" t="str">
        <f aca="false">IF($A877="","",IF(ISNA(MATCH($C877,Invoices!$A$6:$A$505,0)),"Check invoice no.",IF(I877&lt;0,"Overpaid","")))</f>
        <v/>
      </c>
    </row>
    <row r="878" customFormat="false" ht="15" hidden="false" customHeight="false" outlineLevel="0" collapsed="false">
      <c r="A878" s="7"/>
      <c r="B878" s="40"/>
      <c r="C878" s="7"/>
      <c r="D878" s="8" t="str">
        <f aca="false">IF($A878="","",IFERROR(INDEX(Invoices!$D$6:$D$505,MATCH($C878,Invoices!$A$6:$A$505,0)),"Invoice not found"))</f>
        <v/>
      </c>
      <c r="E878" s="7"/>
      <c r="F878" s="7"/>
      <c r="G878" s="42"/>
      <c r="H878" s="38" t="str">
        <f aca="false">IF($A878="","",SUMIFS($G$6:$G878,$C$6:$C878,$C878))</f>
        <v/>
      </c>
      <c r="I878" s="38" t="str">
        <f aca="false">IF($A878="","",IFERROR(ROUND(INDEX(Invoices!$J$6:$J$505,MATCH($C878,Invoices!$A$6:$A$505,0))-H878,2),""))</f>
        <v/>
      </c>
      <c r="J878" s="8" t="str">
        <f aca="false">IF($A878="","",IF(ISNA(MATCH($C878,Invoices!$A$6:$A$505,0)),"Check invoice no.",IF(I878&lt;0,"Overpaid","")))</f>
        <v/>
      </c>
    </row>
    <row r="879" customFormat="false" ht="15" hidden="false" customHeight="false" outlineLevel="0" collapsed="false">
      <c r="A879" s="7"/>
      <c r="B879" s="40"/>
      <c r="C879" s="7"/>
      <c r="D879" s="8" t="str">
        <f aca="false">IF($A879="","",IFERROR(INDEX(Invoices!$D$6:$D$505,MATCH($C879,Invoices!$A$6:$A$505,0)),"Invoice not found"))</f>
        <v/>
      </c>
      <c r="E879" s="7"/>
      <c r="F879" s="7"/>
      <c r="G879" s="42"/>
      <c r="H879" s="38" t="str">
        <f aca="false">IF($A879="","",SUMIFS($G$6:$G879,$C$6:$C879,$C879))</f>
        <v/>
      </c>
      <c r="I879" s="38" t="str">
        <f aca="false">IF($A879="","",IFERROR(ROUND(INDEX(Invoices!$J$6:$J$505,MATCH($C879,Invoices!$A$6:$A$505,0))-H879,2),""))</f>
        <v/>
      </c>
      <c r="J879" s="8" t="str">
        <f aca="false">IF($A879="","",IF(ISNA(MATCH($C879,Invoices!$A$6:$A$505,0)),"Check invoice no.",IF(I879&lt;0,"Overpaid","")))</f>
        <v/>
      </c>
    </row>
    <row r="880" customFormat="false" ht="15" hidden="false" customHeight="false" outlineLevel="0" collapsed="false">
      <c r="A880" s="7"/>
      <c r="B880" s="40"/>
      <c r="C880" s="7"/>
      <c r="D880" s="8" t="str">
        <f aca="false">IF($A880="","",IFERROR(INDEX(Invoices!$D$6:$D$505,MATCH($C880,Invoices!$A$6:$A$505,0)),"Invoice not found"))</f>
        <v/>
      </c>
      <c r="E880" s="7"/>
      <c r="F880" s="7"/>
      <c r="G880" s="42"/>
      <c r="H880" s="38" t="str">
        <f aca="false">IF($A880="","",SUMIFS($G$6:$G880,$C$6:$C880,$C880))</f>
        <v/>
      </c>
      <c r="I880" s="38" t="str">
        <f aca="false">IF($A880="","",IFERROR(ROUND(INDEX(Invoices!$J$6:$J$505,MATCH($C880,Invoices!$A$6:$A$505,0))-H880,2),""))</f>
        <v/>
      </c>
      <c r="J880" s="8" t="str">
        <f aca="false">IF($A880="","",IF(ISNA(MATCH($C880,Invoices!$A$6:$A$505,0)),"Check invoice no.",IF(I880&lt;0,"Overpaid","")))</f>
        <v/>
      </c>
    </row>
    <row r="881" customFormat="false" ht="15" hidden="false" customHeight="false" outlineLevel="0" collapsed="false">
      <c r="A881" s="7"/>
      <c r="B881" s="40"/>
      <c r="C881" s="7"/>
      <c r="D881" s="8" t="str">
        <f aca="false">IF($A881="","",IFERROR(INDEX(Invoices!$D$6:$D$505,MATCH($C881,Invoices!$A$6:$A$505,0)),"Invoice not found"))</f>
        <v/>
      </c>
      <c r="E881" s="7"/>
      <c r="F881" s="7"/>
      <c r="G881" s="42"/>
      <c r="H881" s="38" t="str">
        <f aca="false">IF($A881="","",SUMIFS($G$6:$G881,$C$6:$C881,$C881))</f>
        <v/>
      </c>
      <c r="I881" s="38" t="str">
        <f aca="false">IF($A881="","",IFERROR(ROUND(INDEX(Invoices!$J$6:$J$505,MATCH($C881,Invoices!$A$6:$A$505,0))-H881,2),""))</f>
        <v/>
      </c>
      <c r="J881" s="8" t="str">
        <f aca="false">IF($A881="","",IF(ISNA(MATCH($C881,Invoices!$A$6:$A$505,0)),"Check invoice no.",IF(I881&lt;0,"Overpaid","")))</f>
        <v/>
      </c>
    </row>
    <row r="882" customFormat="false" ht="15" hidden="false" customHeight="false" outlineLevel="0" collapsed="false">
      <c r="A882" s="7"/>
      <c r="B882" s="40"/>
      <c r="C882" s="7"/>
      <c r="D882" s="8" t="str">
        <f aca="false">IF($A882="","",IFERROR(INDEX(Invoices!$D$6:$D$505,MATCH($C882,Invoices!$A$6:$A$505,0)),"Invoice not found"))</f>
        <v/>
      </c>
      <c r="E882" s="7"/>
      <c r="F882" s="7"/>
      <c r="G882" s="42"/>
      <c r="H882" s="38" t="str">
        <f aca="false">IF($A882="","",SUMIFS($G$6:$G882,$C$6:$C882,$C882))</f>
        <v/>
      </c>
      <c r="I882" s="38" t="str">
        <f aca="false">IF($A882="","",IFERROR(ROUND(INDEX(Invoices!$J$6:$J$505,MATCH($C882,Invoices!$A$6:$A$505,0))-H882,2),""))</f>
        <v/>
      </c>
      <c r="J882" s="8" t="str">
        <f aca="false">IF($A882="","",IF(ISNA(MATCH($C882,Invoices!$A$6:$A$505,0)),"Check invoice no.",IF(I882&lt;0,"Overpaid","")))</f>
        <v/>
      </c>
    </row>
    <row r="883" customFormat="false" ht="15" hidden="false" customHeight="false" outlineLevel="0" collapsed="false">
      <c r="A883" s="7"/>
      <c r="B883" s="40"/>
      <c r="C883" s="7"/>
      <c r="D883" s="8" t="str">
        <f aca="false">IF($A883="","",IFERROR(INDEX(Invoices!$D$6:$D$505,MATCH($C883,Invoices!$A$6:$A$505,0)),"Invoice not found"))</f>
        <v/>
      </c>
      <c r="E883" s="7"/>
      <c r="F883" s="7"/>
      <c r="G883" s="42"/>
      <c r="H883" s="38" t="str">
        <f aca="false">IF($A883="","",SUMIFS($G$6:$G883,$C$6:$C883,$C883))</f>
        <v/>
      </c>
      <c r="I883" s="38" t="str">
        <f aca="false">IF($A883="","",IFERROR(ROUND(INDEX(Invoices!$J$6:$J$505,MATCH($C883,Invoices!$A$6:$A$505,0))-H883,2),""))</f>
        <v/>
      </c>
      <c r="J883" s="8" t="str">
        <f aca="false">IF($A883="","",IF(ISNA(MATCH($C883,Invoices!$A$6:$A$505,0)),"Check invoice no.",IF(I883&lt;0,"Overpaid","")))</f>
        <v/>
      </c>
    </row>
    <row r="884" customFormat="false" ht="15" hidden="false" customHeight="false" outlineLevel="0" collapsed="false">
      <c r="A884" s="7"/>
      <c r="B884" s="40"/>
      <c r="C884" s="7"/>
      <c r="D884" s="8" t="str">
        <f aca="false">IF($A884="","",IFERROR(INDEX(Invoices!$D$6:$D$505,MATCH($C884,Invoices!$A$6:$A$505,0)),"Invoice not found"))</f>
        <v/>
      </c>
      <c r="E884" s="7"/>
      <c r="F884" s="7"/>
      <c r="G884" s="42"/>
      <c r="H884" s="38" t="str">
        <f aca="false">IF($A884="","",SUMIFS($G$6:$G884,$C$6:$C884,$C884))</f>
        <v/>
      </c>
      <c r="I884" s="38" t="str">
        <f aca="false">IF($A884="","",IFERROR(ROUND(INDEX(Invoices!$J$6:$J$505,MATCH($C884,Invoices!$A$6:$A$505,0))-H884,2),""))</f>
        <v/>
      </c>
      <c r="J884" s="8" t="str">
        <f aca="false">IF($A884="","",IF(ISNA(MATCH($C884,Invoices!$A$6:$A$505,0)),"Check invoice no.",IF(I884&lt;0,"Overpaid","")))</f>
        <v/>
      </c>
    </row>
    <row r="885" customFormat="false" ht="15" hidden="false" customHeight="false" outlineLevel="0" collapsed="false">
      <c r="A885" s="7"/>
      <c r="B885" s="40"/>
      <c r="C885" s="7"/>
      <c r="D885" s="8" t="str">
        <f aca="false">IF($A885="","",IFERROR(INDEX(Invoices!$D$6:$D$505,MATCH($C885,Invoices!$A$6:$A$505,0)),"Invoice not found"))</f>
        <v/>
      </c>
      <c r="E885" s="7"/>
      <c r="F885" s="7"/>
      <c r="G885" s="42"/>
      <c r="H885" s="38" t="str">
        <f aca="false">IF($A885="","",SUMIFS($G$6:$G885,$C$6:$C885,$C885))</f>
        <v/>
      </c>
      <c r="I885" s="38" t="str">
        <f aca="false">IF($A885="","",IFERROR(ROUND(INDEX(Invoices!$J$6:$J$505,MATCH($C885,Invoices!$A$6:$A$505,0))-H885,2),""))</f>
        <v/>
      </c>
      <c r="J885" s="8" t="str">
        <f aca="false">IF($A885="","",IF(ISNA(MATCH($C885,Invoices!$A$6:$A$505,0)),"Check invoice no.",IF(I885&lt;0,"Overpaid","")))</f>
        <v/>
      </c>
    </row>
    <row r="886" customFormat="false" ht="15" hidden="false" customHeight="false" outlineLevel="0" collapsed="false">
      <c r="A886" s="7"/>
      <c r="B886" s="40"/>
      <c r="C886" s="7"/>
      <c r="D886" s="8" t="str">
        <f aca="false">IF($A886="","",IFERROR(INDEX(Invoices!$D$6:$D$505,MATCH($C886,Invoices!$A$6:$A$505,0)),"Invoice not found"))</f>
        <v/>
      </c>
      <c r="E886" s="7"/>
      <c r="F886" s="7"/>
      <c r="G886" s="42"/>
      <c r="H886" s="38" t="str">
        <f aca="false">IF($A886="","",SUMIFS($G$6:$G886,$C$6:$C886,$C886))</f>
        <v/>
      </c>
      <c r="I886" s="38" t="str">
        <f aca="false">IF($A886="","",IFERROR(ROUND(INDEX(Invoices!$J$6:$J$505,MATCH($C886,Invoices!$A$6:$A$505,0))-H886,2),""))</f>
        <v/>
      </c>
      <c r="J886" s="8" t="str">
        <f aca="false">IF($A886="","",IF(ISNA(MATCH($C886,Invoices!$A$6:$A$505,0)),"Check invoice no.",IF(I886&lt;0,"Overpaid","")))</f>
        <v/>
      </c>
    </row>
    <row r="887" customFormat="false" ht="15" hidden="false" customHeight="false" outlineLevel="0" collapsed="false">
      <c r="A887" s="7"/>
      <c r="B887" s="40"/>
      <c r="C887" s="7"/>
      <c r="D887" s="8" t="str">
        <f aca="false">IF($A887="","",IFERROR(INDEX(Invoices!$D$6:$D$505,MATCH($C887,Invoices!$A$6:$A$505,0)),"Invoice not found"))</f>
        <v/>
      </c>
      <c r="E887" s="7"/>
      <c r="F887" s="7"/>
      <c r="G887" s="42"/>
      <c r="H887" s="38" t="str">
        <f aca="false">IF($A887="","",SUMIFS($G$6:$G887,$C$6:$C887,$C887))</f>
        <v/>
      </c>
      <c r="I887" s="38" t="str">
        <f aca="false">IF($A887="","",IFERROR(ROUND(INDEX(Invoices!$J$6:$J$505,MATCH($C887,Invoices!$A$6:$A$505,0))-H887,2),""))</f>
        <v/>
      </c>
      <c r="J887" s="8" t="str">
        <f aca="false">IF($A887="","",IF(ISNA(MATCH($C887,Invoices!$A$6:$A$505,0)),"Check invoice no.",IF(I887&lt;0,"Overpaid","")))</f>
        <v/>
      </c>
    </row>
    <row r="888" customFormat="false" ht="15" hidden="false" customHeight="false" outlineLevel="0" collapsed="false">
      <c r="A888" s="7"/>
      <c r="B888" s="40"/>
      <c r="C888" s="7"/>
      <c r="D888" s="8" t="str">
        <f aca="false">IF($A888="","",IFERROR(INDEX(Invoices!$D$6:$D$505,MATCH($C888,Invoices!$A$6:$A$505,0)),"Invoice not found"))</f>
        <v/>
      </c>
      <c r="E888" s="7"/>
      <c r="F888" s="7"/>
      <c r="G888" s="42"/>
      <c r="H888" s="38" t="str">
        <f aca="false">IF($A888="","",SUMIFS($G$6:$G888,$C$6:$C888,$C888))</f>
        <v/>
      </c>
      <c r="I888" s="38" t="str">
        <f aca="false">IF($A888="","",IFERROR(ROUND(INDEX(Invoices!$J$6:$J$505,MATCH($C888,Invoices!$A$6:$A$505,0))-H888,2),""))</f>
        <v/>
      </c>
      <c r="J888" s="8" t="str">
        <f aca="false">IF($A888="","",IF(ISNA(MATCH($C888,Invoices!$A$6:$A$505,0)),"Check invoice no.",IF(I888&lt;0,"Overpaid","")))</f>
        <v/>
      </c>
    </row>
    <row r="889" customFormat="false" ht="15" hidden="false" customHeight="false" outlineLevel="0" collapsed="false">
      <c r="A889" s="7"/>
      <c r="B889" s="40"/>
      <c r="C889" s="7"/>
      <c r="D889" s="8" t="str">
        <f aca="false">IF($A889="","",IFERROR(INDEX(Invoices!$D$6:$D$505,MATCH($C889,Invoices!$A$6:$A$505,0)),"Invoice not found"))</f>
        <v/>
      </c>
      <c r="E889" s="7"/>
      <c r="F889" s="7"/>
      <c r="G889" s="42"/>
      <c r="H889" s="38" t="str">
        <f aca="false">IF($A889="","",SUMIFS($G$6:$G889,$C$6:$C889,$C889))</f>
        <v/>
      </c>
      <c r="I889" s="38" t="str">
        <f aca="false">IF($A889="","",IFERROR(ROUND(INDEX(Invoices!$J$6:$J$505,MATCH($C889,Invoices!$A$6:$A$505,0))-H889,2),""))</f>
        <v/>
      </c>
      <c r="J889" s="8" t="str">
        <f aca="false">IF($A889="","",IF(ISNA(MATCH($C889,Invoices!$A$6:$A$505,0)),"Check invoice no.",IF(I889&lt;0,"Overpaid","")))</f>
        <v/>
      </c>
    </row>
    <row r="890" customFormat="false" ht="15" hidden="false" customHeight="false" outlineLevel="0" collapsed="false">
      <c r="A890" s="7"/>
      <c r="B890" s="40"/>
      <c r="C890" s="7"/>
      <c r="D890" s="8" t="str">
        <f aca="false">IF($A890="","",IFERROR(INDEX(Invoices!$D$6:$D$505,MATCH($C890,Invoices!$A$6:$A$505,0)),"Invoice not found"))</f>
        <v/>
      </c>
      <c r="E890" s="7"/>
      <c r="F890" s="7"/>
      <c r="G890" s="42"/>
      <c r="H890" s="38" t="str">
        <f aca="false">IF($A890="","",SUMIFS($G$6:$G890,$C$6:$C890,$C890))</f>
        <v/>
      </c>
      <c r="I890" s="38" t="str">
        <f aca="false">IF($A890="","",IFERROR(ROUND(INDEX(Invoices!$J$6:$J$505,MATCH($C890,Invoices!$A$6:$A$505,0))-H890,2),""))</f>
        <v/>
      </c>
      <c r="J890" s="8" t="str">
        <f aca="false">IF($A890="","",IF(ISNA(MATCH($C890,Invoices!$A$6:$A$505,0)),"Check invoice no.",IF(I890&lt;0,"Overpaid","")))</f>
        <v/>
      </c>
    </row>
    <row r="891" customFormat="false" ht="15" hidden="false" customHeight="false" outlineLevel="0" collapsed="false">
      <c r="A891" s="7"/>
      <c r="B891" s="40"/>
      <c r="C891" s="7"/>
      <c r="D891" s="8" t="str">
        <f aca="false">IF($A891="","",IFERROR(INDEX(Invoices!$D$6:$D$505,MATCH($C891,Invoices!$A$6:$A$505,0)),"Invoice not found"))</f>
        <v/>
      </c>
      <c r="E891" s="7"/>
      <c r="F891" s="7"/>
      <c r="G891" s="42"/>
      <c r="H891" s="38" t="str">
        <f aca="false">IF($A891="","",SUMIFS($G$6:$G891,$C$6:$C891,$C891))</f>
        <v/>
      </c>
      <c r="I891" s="38" t="str">
        <f aca="false">IF($A891="","",IFERROR(ROUND(INDEX(Invoices!$J$6:$J$505,MATCH($C891,Invoices!$A$6:$A$505,0))-H891,2),""))</f>
        <v/>
      </c>
      <c r="J891" s="8" t="str">
        <f aca="false">IF($A891="","",IF(ISNA(MATCH($C891,Invoices!$A$6:$A$505,0)),"Check invoice no.",IF(I891&lt;0,"Overpaid","")))</f>
        <v/>
      </c>
    </row>
    <row r="892" customFormat="false" ht="15" hidden="false" customHeight="false" outlineLevel="0" collapsed="false">
      <c r="A892" s="7"/>
      <c r="B892" s="40"/>
      <c r="C892" s="7"/>
      <c r="D892" s="8" t="str">
        <f aca="false">IF($A892="","",IFERROR(INDEX(Invoices!$D$6:$D$505,MATCH($C892,Invoices!$A$6:$A$505,0)),"Invoice not found"))</f>
        <v/>
      </c>
      <c r="E892" s="7"/>
      <c r="F892" s="7"/>
      <c r="G892" s="42"/>
      <c r="H892" s="38" t="str">
        <f aca="false">IF($A892="","",SUMIFS($G$6:$G892,$C$6:$C892,$C892))</f>
        <v/>
      </c>
      <c r="I892" s="38" t="str">
        <f aca="false">IF($A892="","",IFERROR(ROUND(INDEX(Invoices!$J$6:$J$505,MATCH($C892,Invoices!$A$6:$A$505,0))-H892,2),""))</f>
        <v/>
      </c>
      <c r="J892" s="8" t="str">
        <f aca="false">IF($A892="","",IF(ISNA(MATCH($C892,Invoices!$A$6:$A$505,0)),"Check invoice no.",IF(I892&lt;0,"Overpaid","")))</f>
        <v/>
      </c>
    </row>
    <row r="893" customFormat="false" ht="15" hidden="false" customHeight="false" outlineLevel="0" collapsed="false">
      <c r="A893" s="7"/>
      <c r="B893" s="40"/>
      <c r="C893" s="7"/>
      <c r="D893" s="8" t="str">
        <f aca="false">IF($A893="","",IFERROR(INDEX(Invoices!$D$6:$D$505,MATCH($C893,Invoices!$A$6:$A$505,0)),"Invoice not found"))</f>
        <v/>
      </c>
      <c r="E893" s="7"/>
      <c r="F893" s="7"/>
      <c r="G893" s="42"/>
      <c r="H893" s="38" t="str">
        <f aca="false">IF($A893="","",SUMIFS($G$6:$G893,$C$6:$C893,$C893))</f>
        <v/>
      </c>
      <c r="I893" s="38" t="str">
        <f aca="false">IF($A893="","",IFERROR(ROUND(INDEX(Invoices!$J$6:$J$505,MATCH($C893,Invoices!$A$6:$A$505,0))-H893,2),""))</f>
        <v/>
      </c>
      <c r="J893" s="8" t="str">
        <f aca="false">IF($A893="","",IF(ISNA(MATCH($C893,Invoices!$A$6:$A$505,0)),"Check invoice no.",IF(I893&lt;0,"Overpaid","")))</f>
        <v/>
      </c>
    </row>
    <row r="894" customFormat="false" ht="15" hidden="false" customHeight="false" outlineLevel="0" collapsed="false">
      <c r="A894" s="7"/>
      <c r="B894" s="40"/>
      <c r="C894" s="7"/>
      <c r="D894" s="8" t="str">
        <f aca="false">IF($A894="","",IFERROR(INDEX(Invoices!$D$6:$D$505,MATCH($C894,Invoices!$A$6:$A$505,0)),"Invoice not found"))</f>
        <v/>
      </c>
      <c r="E894" s="7"/>
      <c r="F894" s="7"/>
      <c r="G894" s="42"/>
      <c r="H894" s="38" t="str">
        <f aca="false">IF($A894="","",SUMIFS($G$6:$G894,$C$6:$C894,$C894))</f>
        <v/>
      </c>
      <c r="I894" s="38" t="str">
        <f aca="false">IF($A894="","",IFERROR(ROUND(INDEX(Invoices!$J$6:$J$505,MATCH($C894,Invoices!$A$6:$A$505,0))-H894,2),""))</f>
        <v/>
      </c>
      <c r="J894" s="8" t="str">
        <f aca="false">IF($A894="","",IF(ISNA(MATCH($C894,Invoices!$A$6:$A$505,0)),"Check invoice no.",IF(I894&lt;0,"Overpaid","")))</f>
        <v/>
      </c>
    </row>
    <row r="895" customFormat="false" ht="15" hidden="false" customHeight="false" outlineLevel="0" collapsed="false">
      <c r="A895" s="7"/>
      <c r="B895" s="40"/>
      <c r="C895" s="7"/>
      <c r="D895" s="8" t="str">
        <f aca="false">IF($A895="","",IFERROR(INDEX(Invoices!$D$6:$D$505,MATCH($C895,Invoices!$A$6:$A$505,0)),"Invoice not found"))</f>
        <v/>
      </c>
      <c r="E895" s="7"/>
      <c r="F895" s="7"/>
      <c r="G895" s="42"/>
      <c r="H895" s="38" t="str">
        <f aca="false">IF($A895="","",SUMIFS($G$6:$G895,$C$6:$C895,$C895))</f>
        <v/>
      </c>
      <c r="I895" s="38" t="str">
        <f aca="false">IF($A895="","",IFERROR(ROUND(INDEX(Invoices!$J$6:$J$505,MATCH($C895,Invoices!$A$6:$A$505,0))-H895,2),""))</f>
        <v/>
      </c>
      <c r="J895" s="8" t="str">
        <f aca="false">IF($A895="","",IF(ISNA(MATCH($C895,Invoices!$A$6:$A$505,0)),"Check invoice no.",IF(I895&lt;0,"Overpaid","")))</f>
        <v/>
      </c>
    </row>
    <row r="896" customFormat="false" ht="15" hidden="false" customHeight="false" outlineLevel="0" collapsed="false">
      <c r="A896" s="7"/>
      <c r="B896" s="40"/>
      <c r="C896" s="7"/>
      <c r="D896" s="8" t="str">
        <f aca="false">IF($A896="","",IFERROR(INDEX(Invoices!$D$6:$D$505,MATCH($C896,Invoices!$A$6:$A$505,0)),"Invoice not found"))</f>
        <v/>
      </c>
      <c r="E896" s="7"/>
      <c r="F896" s="7"/>
      <c r="G896" s="42"/>
      <c r="H896" s="38" t="str">
        <f aca="false">IF($A896="","",SUMIFS($G$6:$G896,$C$6:$C896,$C896))</f>
        <v/>
      </c>
      <c r="I896" s="38" t="str">
        <f aca="false">IF($A896="","",IFERROR(ROUND(INDEX(Invoices!$J$6:$J$505,MATCH($C896,Invoices!$A$6:$A$505,0))-H896,2),""))</f>
        <v/>
      </c>
      <c r="J896" s="8" t="str">
        <f aca="false">IF($A896="","",IF(ISNA(MATCH($C896,Invoices!$A$6:$A$505,0)),"Check invoice no.",IF(I896&lt;0,"Overpaid","")))</f>
        <v/>
      </c>
    </row>
    <row r="897" customFormat="false" ht="15" hidden="false" customHeight="false" outlineLevel="0" collapsed="false">
      <c r="A897" s="7"/>
      <c r="B897" s="40"/>
      <c r="C897" s="7"/>
      <c r="D897" s="8" t="str">
        <f aca="false">IF($A897="","",IFERROR(INDEX(Invoices!$D$6:$D$505,MATCH($C897,Invoices!$A$6:$A$505,0)),"Invoice not found"))</f>
        <v/>
      </c>
      <c r="E897" s="7"/>
      <c r="F897" s="7"/>
      <c r="G897" s="42"/>
      <c r="H897" s="38" t="str">
        <f aca="false">IF($A897="","",SUMIFS($G$6:$G897,$C$6:$C897,$C897))</f>
        <v/>
      </c>
      <c r="I897" s="38" t="str">
        <f aca="false">IF($A897="","",IFERROR(ROUND(INDEX(Invoices!$J$6:$J$505,MATCH($C897,Invoices!$A$6:$A$505,0))-H897,2),""))</f>
        <v/>
      </c>
      <c r="J897" s="8" t="str">
        <f aca="false">IF($A897="","",IF(ISNA(MATCH($C897,Invoices!$A$6:$A$505,0)),"Check invoice no.",IF(I897&lt;0,"Overpaid","")))</f>
        <v/>
      </c>
    </row>
    <row r="898" customFormat="false" ht="15" hidden="false" customHeight="false" outlineLevel="0" collapsed="false">
      <c r="A898" s="7"/>
      <c r="B898" s="40"/>
      <c r="C898" s="7"/>
      <c r="D898" s="8" t="str">
        <f aca="false">IF($A898="","",IFERROR(INDEX(Invoices!$D$6:$D$505,MATCH($C898,Invoices!$A$6:$A$505,0)),"Invoice not found"))</f>
        <v/>
      </c>
      <c r="E898" s="7"/>
      <c r="F898" s="7"/>
      <c r="G898" s="42"/>
      <c r="H898" s="38" t="str">
        <f aca="false">IF($A898="","",SUMIFS($G$6:$G898,$C$6:$C898,$C898))</f>
        <v/>
      </c>
      <c r="I898" s="38" t="str">
        <f aca="false">IF($A898="","",IFERROR(ROUND(INDEX(Invoices!$J$6:$J$505,MATCH($C898,Invoices!$A$6:$A$505,0))-H898,2),""))</f>
        <v/>
      </c>
      <c r="J898" s="8" t="str">
        <f aca="false">IF($A898="","",IF(ISNA(MATCH($C898,Invoices!$A$6:$A$505,0)),"Check invoice no.",IF(I898&lt;0,"Overpaid","")))</f>
        <v/>
      </c>
    </row>
    <row r="899" customFormat="false" ht="15" hidden="false" customHeight="false" outlineLevel="0" collapsed="false">
      <c r="A899" s="7"/>
      <c r="B899" s="40"/>
      <c r="C899" s="7"/>
      <c r="D899" s="8" t="str">
        <f aca="false">IF($A899="","",IFERROR(INDEX(Invoices!$D$6:$D$505,MATCH($C899,Invoices!$A$6:$A$505,0)),"Invoice not found"))</f>
        <v/>
      </c>
      <c r="E899" s="7"/>
      <c r="F899" s="7"/>
      <c r="G899" s="42"/>
      <c r="H899" s="38" t="str">
        <f aca="false">IF($A899="","",SUMIFS($G$6:$G899,$C$6:$C899,$C899))</f>
        <v/>
      </c>
      <c r="I899" s="38" t="str">
        <f aca="false">IF($A899="","",IFERROR(ROUND(INDEX(Invoices!$J$6:$J$505,MATCH($C899,Invoices!$A$6:$A$505,0))-H899,2),""))</f>
        <v/>
      </c>
      <c r="J899" s="8" t="str">
        <f aca="false">IF($A899="","",IF(ISNA(MATCH($C899,Invoices!$A$6:$A$505,0)),"Check invoice no.",IF(I899&lt;0,"Overpaid","")))</f>
        <v/>
      </c>
    </row>
    <row r="900" customFormat="false" ht="15" hidden="false" customHeight="false" outlineLevel="0" collapsed="false">
      <c r="A900" s="7"/>
      <c r="B900" s="40"/>
      <c r="C900" s="7"/>
      <c r="D900" s="8" t="str">
        <f aca="false">IF($A900="","",IFERROR(INDEX(Invoices!$D$6:$D$505,MATCH($C900,Invoices!$A$6:$A$505,0)),"Invoice not found"))</f>
        <v/>
      </c>
      <c r="E900" s="7"/>
      <c r="F900" s="7"/>
      <c r="G900" s="42"/>
      <c r="H900" s="38" t="str">
        <f aca="false">IF($A900="","",SUMIFS($G$6:$G900,$C$6:$C900,$C900))</f>
        <v/>
      </c>
      <c r="I900" s="38" t="str">
        <f aca="false">IF($A900="","",IFERROR(ROUND(INDEX(Invoices!$J$6:$J$505,MATCH($C900,Invoices!$A$6:$A$505,0))-H900,2),""))</f>
        <v/>
      </c>
      <c r="J900" s="8" t="str">
        <f aca="false">IF($A900="","",IF(ISNA(MATCH($C900,Invoices!$A$6:$A$505,0)),"Check invoice no.",IF(I900&lt;0,"Overpaid","")))</f>
        <v/>
      </c>
    </row>
    <row r="901" customFormat="false" ht="15" hidden="false" customHeight="false" outlineLevel="0" collapsed="false">
      <c r="A901" s="7"/>
      <c r="B901" s="40"/>
      <c r="C901" s="7"/>
      <c r="D901" s="8" t="str">
        <f aca="false">IF($A901="","",IFERROR(INDEX(Invoices!$D$6:$D$505,MATCH($C901,Invoices!$A$6:$A$505,0)),"Invoice not found"))</f>
        <v/>
      </c>
      <c r="E901" s="7"/>
      <c r="F901" s="7"/>
      <c r="G901" s="42"/>
      <c r="H901" s="38" t="str">
        <f aca="false">IF($A901="","",SUMIFS($G$6:$G901,$C$6:$C901,$C901))</f>
        <v/>
      </c>
      <c r="I901" s="38" t="str">
        <f aca="false">IF($A901="","",IFERROR(ROUND(INDEX(Invoices!$J$6:$J$505,MATCH($C901,Invoices!$A$6:$A$505,0))-H901,2),""))</f>
        <v/>
      </c>
      <c r="J901" s="8" t="str">
        <f aca="false">IF($A901="","",IF(ISNA(MATCH($C901,Invoices!$A$6:$A$505,0)),"Check invoice no.",IF(I901&lt;0,"Overpaid","")))</f>
        <v/>
      </c>
    </row>
    <row r="902" customFormat="false" ht="15" hidden="false" customHeight="false" outlineLevel="0" collapsed="false">
      <c r="A902" s="7"/>
      <c r="B902" s="40"/>
      <c r="C902" s="7"/>
      <c r="D902" s="8" t="str">
        <f aca="false">IF($A902="","",IFERROR(INDEX(Invoices!$D$6:$D$505,MATCH($C902,Invoices!$A$6:$A$505,0)),"Invoice not found"))</f>
        <v/>
      </c>
      <c r="E902" s="7"/>
      <c r="F902" s="7"/>
      <c r="G902" s="42"/>
      <c r="H902" s="38" t="str">
        <f aca="false">IF($A902="","",SUMIFS($G$6:$G902,$C$6:$C902,$C902))</f>
        <v/>
      </c>
      <c r="I902" s="38" t="str">
        <f aca="false">IF($A902="","",IFERROR(ROUND(INDEX(Invoices!$J$6:$J$505,MATCH($C902,Invoices!$A$6:$A$505,0))-H902,2),""))</f>
        <v/>
      </c>
      <c r="J902" s="8" t="str">
        <f aca="false">IF($A902="","",IF(ISNA(MATCH($C902,Invoices!$A$6:$A$505,0)),"Check invoice no.",IF(I902&lt;0,"Overpaid","")))</f>
        <v/>
      </c>
    </row>
    <row r="903" customFormat="false" ht="15" hidden="false" customHeight="false" outlineLevel="0" collapsed="false">
      <c r="A903" s="7"/>
      <c r="B903" s="40"/>
      <c r="C903" s="7"/>
      <c r="D903" s="8" t="str">
        <f aca="false">IF($A903="","",IFERROR(INDEX(Invoices!$D$6:$D$505,MATCH($C903,Invoices!$A$6:$A$505,0)),"Invoice not found"))</f>
        <v/>
      </c>
      <c r="E903" s="7"/>
      <c r="F903" s="7"/>
      <c r="G903" s="42"/>
      <c r="H903" s="38" t="str">
        <f aca="false">IF($A903="","",SUMIFS($G$6:$G903,$C$6:$C903,$C903))</f>
        <v/>
      </c>
      <c r="I903" s="38" t="str">
        <f aca="false">IF($A903="","",IFERROR(ROUND(INDEX(Invoices!$J$6:$J$505,MATCH($C903,Invoices!$A$6:$A$505,0))-H903,2),""))</f>
        <v/>
      </c>
      <c r="J903" s="8" t="str">
        <f aca="false">IF($A903="","",IF(ISNA(MATCH($C903,Invoices!$A$6:$A$505,0)),"Check invoice no.",IF(I903&lt;0,"Overpaid","")))</f>
        <v/>
      </c>
    </row>
    <row r="904" customFormat="false" ht="15" hidden="false" customHeight="false" outlineLevel="0" collapsed="false">
      <c r="A904" s="7"/>
      <c r="B904" s="40"/>
      <c r="C904" s="7"/>
      <c r="D904" s="8" t="str">
        <f aca="false">IF($A904="","",IFERROR(INDEX(Invoices!$D$6:$D$505,MATCH($C904,Invoices!$A$6:$A$505,0)),"Invoice not found"))</f>
        <v/>
      </c>
      <c r="E904" s="7"/>
      <c r="F904" s="7"/>
      <c r="G904" s="42"/>
      <c r="H904" s="38" t="str">
        <f aca="false">IF($A904="","",SUMIFS($G$6:$G904,$C$6:$C904,$C904))</f>
        <v/>
      </c>
      <c r="I904" s="38" t="str">
        <f aca="false">IF($A904="","",IFERROR(ROUND(INDEX(Invoices!$J$6:$J$505,MATCH($C904,Invoices!$A$6:$A$505,0))-H904,2),""))</f>
        <v/>
      </c>
      <c r="J904" s="8" t="str">
        <f aca="false">IF($A904="","",IF(ISNA(MATCH($C904,Invoices!$A$6:$A$505,0)),"Check invoice no.",IF(I904&lt;0,"Overpaid","")))</f>
        <v/>
      </c>
    </row>
    <row r="905" customFormat="false" ht="15" hidden="false" customHeight="false" outlineLevel="0" collapsed="false">
      <c r="A905" s="7"/>
      <c r="B905" s="40"/>
      <c r="C905" s="7"/>
      <c r="D905" s="8" t="str">
        <f aca="false">IF($A905="","",IFERROR(INDEX(Invoices!$D$6:$D$505,MATCH($C905,Invoices!$A$6:$A$505,0)),"Invoice not found"))</f>
        <v/>
      </c>
      <c r="E905" s="7"/>
      <c r="F905" s="7"/>
      <c r="G905" s="42"/>
      <c r="H905" s="38" t="str">
        <f aca="false">IF($A905="","",SUMIFS($G$6:$G905,$C$6:$C905,$C905))</f>
        <v/>
      </c>
      <c r="I905" s="38" t="str">
        <f aca="false">IF($A905="","",IFERROR(ROUND(INDEX(Invoices!$J$6:$J$505,MATCH($C905,Invoices!$A$6:$A$505,0))-H905,2),""))</f>
        <v/>
      </c>
      <c r="J905" s="8" t="str">
        <f aca="false">IF($A905="","",IF(ISNA(MATCH($C905,Invoices!$A$6:$A$505,0)),"Check invoice no.",IF(I905&lt;0,"Overpaid","")))</f>
        <v/>
      </c>
    </row>
    <row r="906" customFormat="false" ht="15" hidden="false" customHeight="false" outlineLevel="0" collapsed="false">
      <c r="A906" s="7"/>
      <c r="B906" s="40"/>
      <c r="C906" s="7"/>
      <c r="D906" s="8" t="str">
        <f aca="false">IF($A906="","",IFERROR(INDEX(Invoices!$D$6:$D$505,MATCH($C906,Invoices!$A$6:$A$505,0)),"Invoice not found"))</f>
        <v/>
      </c>
      <c r="E906" s="7"/>
      <c r="F906" s="7"/>
      <c r="G906" s="42"/>
      <c r="H906" s="38" t="str">
        <f aca="false">IF($A906="","",SUMIFS($G$6:$G906,$C$6:$C906,$C906))</f>
        <v/>
      </c>
      <c r="I906" s="38" t="str">
        <f aca="false">IF($A906="","",IFERROR(ROUND(INDEX(Invoices!$J$6:$J$505,MATCH($C906,Invoices!$A$6:$A$505,0))-H906,2),""))</f>
        <v/>
      </c>
      <c r="J906" s="8" t="str">
        <f aca="false">IF($A906="","",IF(ISNA(MATCH($C906,Invoices!$A$6:$A$505,0)),"Check invoice no.",IF(I906&lt;0,"Overpaid","")))</f>
        <v/>
      </c>
    </row>
    <row r="907" customFormat="false" ht="15" hidden="false" customHeight="false" outlineLevel="0" collapsed="false">
      <c r="A907" s="7"/>
      <c r="B907" s="40"/>
      <c r="C907" s="7"/>
      <c r="D907" s="8" t="str">
        <f aca="false">IF($A907="","",IFERROR(INDEX(Invoices!$D$6:$D$505,MATCH($C907,Invoices!$A$6:$A$505,0)),"Invoice not found"))</f>
        <v/>
      </c>
      <c r="E907" s="7"/>
      <c r="F907" s="7"/>
      <c r="G907" s="42"/>
      <c r="H907" s="38" t="str">
        <f aca="false">IF($A907="","",SUMIFS($G$6:$G907,$C$6:$C907,$C907))</f>
        <v/>
      </c>
      <c r="I907" s="38" t="str">
        <f aca="false">IF($A907="","",IFERROR(ROUND(INDEX(Invoices!$J$6:$J$505,MATCH($C907,Invoices!$A$6:$A$505,0))-H907,2),""))</f>
        <v/>
      </c>
      <c r="J907" s="8" t="str">
        <f aca="false">IF($A907="","",IF(ISNA(MATCH($C907,Invoices!$A$6:$A$505,0)),"Check invoice no.",IF(I907&lt;0,"Overpaid","")))</f>
        <v/>
      </c>
    </row>
    <row r="908" customFormat="false" ht="15" hidden="false" customHeight="false" outlineLevel="0" collapsed="false">
      <c r="A908" s="7"/>
      <c r="B908" s="40"/>
      <c r="C908" s="7"/>
      <c r="D908" s="8" t="str">
        <f aca="false">IF($A908="","",IFERROR(INDEX(Invoices!$D$6:$D$505,MATCH($C908,Invoices!$A$6:$A$505,0)),"Invoice not found"))</f>
        <v/>
      </c>
      <c r="E908" s="7"/>
      <c r="F908" s="7"/>
      <c r="G908" s="42"/>
      <c r="H908" s="38" t="str">
        <f aca="false">IF($A908="","",SUMIFS($G$6:$G908,$C$6:$C908,$C908))</f>
        <v/>
      </c>
      <c r="I908" s="38" t="str">
        <f aca="false">IF($A908="","",IFERROR(ROUND(INDEX(Invoices!$J$6:$J$505,MATCH($C908,Invoices!$A$6:$A$505,0))-H908,2),""))</f>
        <v/>
      </c>
      <c r="J908" s="8" t="str">
        <f aca="false">IF($A908="","",IF(ISNA(MATCH($C908,Invoices!$A$6:$A$505,0)),"Check invoice no.",IF(I908&lt;0,"Overpaid","")))</f>
        <v/>
      </c>
    </row>
    <row r="909" customFormat="false" ht="15" hidden="false" customHeight="false" outlineLevel="0" collapsed="false">
      <c r="A909" s="7"/>
      <c r="B909" s="40"/>
      <c r="C909" s="7"/>
      <c r="D909" s="8" t="str">
        <f aca="false">IF($A909="","",IFERROR(INDEX(Invoices!$D$6:$D$505,MATCH($C909,Invoices!$A$6:$A$505,0)),"Invoice not found"))</f>
        <v/>
      </c>
      <c r="E909" s="7"/>
      <c r="F909" s="7"/>
      <c r="G909" s="42"/>
      <c r="H909" s="38" t="str">
        <f aca="false">IF($A909="","",SUMIFS($G$6:$G909,$C$6:$C909,$C909))</f>
        <v/>
      </c>
      <c r="I909" s="38" t="str">
        <f aca="false">IF($A909="","",IFERROR(ROUND(INDEX(Invoices!$J$6:$J$505,MATCH($C909,Invoices!$A$6:$A$505,0))-H909,2),""))</f>
        <v/>
      </c>
      <c r="J909" s="8" t="str">
        <f aca="false">IF($A909="","",IF(ISNA(MATCH($C909,Invoices!$A$6:$A$505,0)),"Check invoice no.",IF(I909&lt;0,"Overpaid","")))</f>
        <v/>
      </c>
    </row>
    <row r="910" customFormat="false" ht="15" hidden="false" customHeight="false" outlineLevel="0" collapsed="false">
      <c r="A910" s="7"/>
      <c r="B910" s="40"/>
      <c r="C910" s="7"/>
      <c r="D910" s="8" t="str">
        <f aca="false">IF($A910="","",IFERROR(INDEX(Invoices!$D$6:$D$505,MATCH($C910,Invoices!$A$6:$A$505,0)),"Invoice not found"))</f>
        <v/>
      </c>
      <c r="E910" s="7"/>
      <c r="F910" s="7"/>
      <c r="G910" s="42"/>
      <c r="H910" s="38" t="str">
        <f aca="false">IF($A910="","",SUMIFS($G$6:$G910,$C$6:$C910,$C910))</f>
        <v/>
      </c>
      <c r="I910" s="38" t="str">
        <f aca="false">IF($A910="","",IFERROR(ROUND(INDEX(Invoices!$J$6:$J$505,MATCH($C910,Invoices!$A$6:$A$505,0))-H910,2),""))</f>
        <v/>
      </c>
      <c r="J910" s="8" t="str">
        <f aca="false">IF($A910="","",IF(ISNA(MATCH($C910,Invoices!$A$6:$A$505,0)),"Check invoice no.",IF(I910&lt;0,"Overpaid","")))</f>
        <v/>
      </c>
    </row>
    <row r="911" customFormat="false" ht="15" hidden="false" customHeight="false" outlineLevel="0" collapsed="false">
      <c r="A911" s="7"/>
      <c r="B911" s="40"/>
      <c r="C911" s="7"/>
      <c r="D911" s="8" t="str">
        <f aca="false">IF($A911="","",IFERROR(INDEX(Invoices!$D$6:$D$505,MATCH($C911,Invoices!$A$6:$A$505,0)),"Invoice not found"))</f>
        <v/>
      </c>
      <c r="E911" s="7"/>
      <c r="F911" s="7"/>
      <c r="G911" s="42"/>
      <c r="H911" s="38" t="str">
        <f aca="false">IF($A911="","",SUMIFS($G$6:$G911,$C$6:$C911,$C911))</f>
        <v/>
      </c>
      <c r="I911" s="38" t="str">
        <f aca="false">IF($A911="","",IFERROR(ROUND(INDEX(Invoices!$J$6:$J$505,MATCH($C911,Invoices!$A$6:$A$505,0))-H911,2),""))</f>
        <v/>
      </c>
      <c r="J911" s="8" t="str">
        <f aca="false">IF($A911="","",IF(ISNA(MATCH($C911,Invoices!$A$6:$A$505,0)),"Check invoice no.",IF(I911&lt;0,"Overpaid","")))</f>
        <v/>
      </c>
    </row>
    <row r="912" customFormat="false" ht="15" hidden="false" customHeight="false" outlineLevel="0" collapsed="false">
      <c r="A912" s="7"/>
      <c r="B912" s="40"/>
      <c r="C912" s="7"/>
      <c r="D912" s="8" t="str">
        <f aca="false">IF($A912="","",IFERROR(INDEX(Invoices!$D$6:$D$505,MATCH($C912,Invoices!$A$6:$A$505,0)),"Invoice not found"))</f>
        <v/>
      </c>
      <c r="E912" s="7"/>
      <c r="F912" s="7"/>
      <c r="G912" s="42"/>
      <c r="H912" s="38" t="str">
        <f aca="false">IF($A912="","",SUMIFS($G$6:$G912,$C$6:$C912,$C912))</f>
        <v/>
      </c>
      <c r="I912" s="38" t="str">
        <f aca="false">IF($A912="","",IFERROR(ROUND(INDEX(Invoices!$J$6:$J$505,MATCH($C912,Invoices!$A$6:$A$505,0))-H912,2),""))</f>
        <v/>
      </c>
      <c r="J912" s="8" t="str">
        <f aca="false">IF($A912="","",IF(ISNA(MATCH($C912,Invoices!$A$6:$A$505,0)),"Check invoice no.",IF(I912&lt;0,"Overpaid","")))</f>
        <v/>
      </c>
    </row>
    <row r="913" customFormat="false" ht="15" hidden="false" customHeight="false" outlineLevel="0" collapsed="false">
      <c r="A913" s="7"/>
      <c r="B913" s="40"/>
      <c r="C913" s="7"/>
      <c r="D913" s="8" t="str">
        <f aca="false">IF($A913="","",IFERROR(INDEX(Invoices!$D$6:$D$505,MATCH($C913,Invoices!$A$6:$A$505,0)),"Invoice not found"))</f>
        <v/>
      </c>
      <c r="E913" s="7"/>
      <c r="F913" s="7"/>
      <c r="G913" s="42"/>
      <c r="H913" s="38" t="str">
        <f aca="false">IF($A913="","",SUMIFS($G$6:$G913,$C$6:$C913,$C913))</f>
        <v/>
      </c>
      <c r="I913" s="38" t="str">
        <f aca="false">IF($A913="","",IFERROR(ROUND(INDEX(Invoices!$J$6:$J$505,MATCH($C913,Invoices!$A$6:$A$505,0))-H913,2),""))</f>
        <v/>
      </c>
      <c r="J913" s="8" t="str">
        <f aca="false">IF($A913="","",IF(ISNA(MATCH($C913,Invoices!$A$6:$A$505,0)),"Check invoice no.",IF(I913&lt;0,"Overpaid","")))</f>
        <v/>
      </c>
    </row>
    <row r="914" customFormat="false" ht="15" hidden="false" customHeight="false" outlineLevel="0" collapsed="false">
      <c r="A914" s="7"/>
      <c r="B914" s="40"/>
      <c r="C914" s="7"/>
      <c r="D914" s="8" t="str">
        <f aca="false">IF($A914="","",IFERROR(INDEX(Invoices!$D$6:$D$505,MATCH($C914,Invoices!$A$6:$A$505,0)),"Invoice not found"))</f>
        <v/>
      </c>
      <c r="E914" s="7"/>
      <c r="F914" s="7"/>
      <c r="G914" s="42"/>
      <c r="H914" s="38" t="str">
        <f aca="false">IF($A914="","",SUMIFS($G$6:$G914,$C$6:$C914,$C914))</f>
        <v/>
      </c>
      <c r="I914" s="38" t="str">
        <f aca="false">IF($A914="","",IFERROR(ROUND(INDEX(Invoices!$J$6:$J$505,MATCH($C914,Invoices!$A$6:$A$505,0))-H914,2),""))</f>
        <v/>
      </c>
      <c r="J914" s="8" t="str">
        <f aca="false">IF($A914="","",IF(ISNA(MATCH($C914,Invoices!$A$6:$A$505,0)),"Check invoice no.",IF(I914&lt;0,"Overpaid","")))</f>
        <v/>
      </c>
    </row>
    <row r="915" customFormat="false" ht="15" hidden="false" customHeight="false" outlineLevel="0" collapsed="false">
      <c r="A915" s="7"/>
      <c r="B915" s="40"/>
      <c r="C915" s="7"/>
      <c r="D915" s="8" t="str">
        <f aca="false">IF($A915="","",IFERROR(INDEX(Invoices!$D$6:$D$505,MATCH($C915,Invoices!$A$6:$A$505,0)),"Invoice not found"))</f>
        <v/>
      </c>
      <c r="E915" s="7"/>
      <c r="F915" s="7"/>
      <c r="G915" s="42"/>
      <c r="H915" s="38" t="str">
        <f aca="false">IF($A915="","",SUMIFS($G$6:$G915,$C$6:$C915,$C915))</f>
        <v/>
      </c>
      <c r="I915" s="38" t="str">
        <f aca="false">IF($A915="","",IFERROR(ROUND(INDEX(Invoices!$J$6:$J$505,MATCH($C915,Invoices!$A$6:$A$505,0))-H915,2),""))</f>
        <v/>
      </c>
      <c r="J915" s="8" t="str">
        <f aca="false">IF($A915="","",IF(ISNA(MATCH($C915,Invoices!$A$6:$A$505,0)),"Check invoice no.",IF(I915&lt;0,"Overpaid","")))</f>
        <v/>
      </c>
    </row>
    <row r="916" customFormat="false" ht="15" hidden="false" customHeight="false" outlineLevel="0" collapsed="false">
      <c r="A916" s="7"/>
      <c r="B916" s="40"/>
      <c r="C916" s="7"/>
      <c r="D916" s="8" t="str">
        <f aca="false">IF($A916="","",IFERROR(INDEX(Invoices!$D$6:$D$505,MATCH($C916,Invoices!$A$6:$A$505,0)),"Invoice not found"))</f>
        <v/>
      </c>
      <c r="E916" s="7"/>
      <c r="F916" s="7"/>
      <c r="G916" s="42"/>
      <c r="H916" s="38" t="str">
        <f aca="false">IF($A916="","",SUMIFS($G$6:$G916,$C$6:$C916,$C916))</f>
        <v/>
      </c>
      <c r="I916" s="38" t="str">
        <f aca="false">IF($A916="","",IFERROR(ROUND(INDEX(Invoices!$J$6:$J$505,MATCH($C916,Invoices!$A$6:$A$505,0))-H916,2),""))</f>
        <v/>
      </c>
      <c r="J916" s="8" t="str">
        <f aca="false">IF($A916="","",IF(ISNA(MATCH($C916,Invoices!$A$6:$A$505,0)),"Check invoice no.",IF(I916&lt;0,"Overpaid","")))</f>
        <v/>
      </c>
    </row>
    <row r="917" customFormat="false" ht="15" hidden="false" customHeight="false" outlineLevel="0" collapsed="false">
      <c r="A917" s="7"/>
      <c r="B917" s="40"/>
      <c r="C917" s="7"/>
      <c r="D917" s="8" t="str">
        <f aca="false">IF($A917="","",IFERROR(INDEX(Invoices!$D$6:$D$505,MATCH($C917,Invoices!$A$6:$A$505,0)),"Invoice not found"))</f>
        <v/>
      </c>
      <c r="E917" s="7"/>
      <c r="F917" s="7"/>
      <c r="G917" s="42"/>
      <c r="H917" s="38" t="str">
        <f aca="false">IF($A917="","",SUMIFS($G$6:$G917,$C$6:$C917,$C917))</f>
        <v/>
      </c>
      <c r="I917" s="38" t="str">
        <f aca="false">IF($A917="","",IFERROR(ROUND(INDEX(Invoices!$J$6:$J$505,MATCH($C917,Invoices!$A$6:$A$505,0))-H917,2),""))</f>
        <v/>
      </c>
      <c r="J917" s="8" t="str">
        <f aca="false">IF($A917="","",IF(ISNA(MATCH($C917,Invoices!$A$6:$A$505,0)),"Check invoice no.",IF(I917&lt;0,"Overpaid","")))</f>
        <v/>
      </c>
    </row>
    <row r="918" customFormat="false" ht="15" hidden="false" customHeight="false" outlineLevel="0" collapsed="false">
      <c r="A918" s="7"/>
      <c r="B918" s="40"/>
      <c r="C918" s="7"/>
      <c r="D918" s="8" t="str">
        <f aca="false">IF($A918="","",IFERROR(INDEX(Invoices!$D$6:$D$505,MATCH($C918,Invoices!$A$6:$A$505,0)),"Invoice not found"))</f>
        <v/>
      </c>
      <c r="E918" s="7"/>
      <c r="F918" s="7"/>
      <c r="G918" s="42"/>
      <c r="H918" s="38" t="str">
        <f aca="false">IF($A918="","",SUMIFS($G$6:$G918,$C$6:$C918,$C918))</f>
        <v/>
      </c>
      <c r="I918" s="38" t="str">
        <f aca="false">IF($A918="","",IFERROR(ROUND(INDEX(Invoices!$J$6:$J$505,MATCH($C918,Invoices!$A$6:$A$505,0))-H918,2),""))</f>
        <v/>
      </c>
      <c r="J918" s="8" t="str">
        <f aca="false">IF($A918="","",IF(ISNA(MATCH($C918,Invoices!$A$6:$A$505,0)),"Check invoice no.",IF(I918&lt;0,"Overpaid","")))</f>
        <v/>
      </c>
    </row>
    <row r="919" customFormat="false" ht="15" hidden="false" customHeight="false" outlineLevel="0" collapsed="false">
      <c r="A919" s="7"/>
      <c r="B919" s="40"/>
      <c r="C919" s="7"/>
      <c r="D919" s="8" t="str">
        <f aca="false">IF($A919="","",IFERROR(INDEX(Invoices!$D$6:$D$505,MATCH($C919,Invoices!$A$6:$A$505,0)),"Invoice not found"))</f>
        <v/>
      </c>
      <c r="E919" s="7"/>
      <c r="F919" s="7"/>
      <c r="G919" s="42"/>
      <c r="H919" s="38" t="str">
        <f aca="false">IF($A919="","",SUMIFS($G$6:$G919,$C$6:$C919,$C919))</f>
        <v/>
      </c>
      <c r="I919" s="38" t="str">
        <f aca="false">IF($A919="","",IFERROR(ROUND(INDEX(Invoices!$J$6:$J$505,MATCH($C919,Invoices!$A$6:$A$505,0))-H919,2),""))</f>
        <v/>
      </c>
      <c r="J919" s="8" t="str">
        <f aca="false">IF($A919="","",IF(ISNA(MATCH($C919,Invoices!$A$6:$A$505,0)),"Check invoice no.",IF(I919&lt;0,"Overpaid","")))</f>
        <v/>
      </c>
    </row>
    <row r="920" customFormat="false" ht="15" hidden="false" customHeight="false" outlineLevel="0" collapsed="false">
      <c r="A920" s="7"/>
      <c r="B920" s="40"/>
      <c r="C920" s="7"/>
      <c r="D920" s="8" t="str">
        <f aca="false">IF($A920="","",IFERROR(INDEX(Invoices!$D$6:$D$505,MATCH($C920,Invoices!$A$6:$A$505,0)),"Invoice not found"))</f>
        <v/>
      </c>
      <c r="E920" s="7"/>
      <c r="F920" s="7"/>
      <c r="G920" s="42"/>
      <c r="H920" s="38" t="str">
        <f aca="false">IF($A920="","",SUMIFS($G$6:$G920,$C$6:$C920,$C920))</f>
        <v/>
      </c>
      <c r="I920" s="38" t="str">
        <f aca="false">IF($A920="","",IFERROR(ROUND(INDEX(Invoices!$J$6:$J$505,MATCH($C920,Invoices!$A$6:$A$505,0))-H920,2),""))</f>
        <v/>
      </c>
      <c r="J920" s="8" t="str">
        <f aca="false">IF($A920="","",IF(ISNA(MATCH($C920,Invoices!$A$6:$A$505,0)),"Check invoice no.",IF(I920&lt;0,"Overpaid","")))</f>
        <v/>
      </c>
    </row>
    <row r="921" customFormat="false" ht="15" hidden="false" customHeight="false" outlineLevel="0" collapsed="false">
      <c r="A921" s="7"/>
      <c r="B921" s="40"/>
      <c r="C921" s="7"/>
      <c r="D921" s="8" t="str">
        <f aca="false">IF($A921="","",IFERROR(INDEX(Invoices!$D$6:$D$505,MATCH($C921,Invoices!$A$6:$A$505,0)),"Invoice not found"))</f>
        <v/>
      </c>
      <c r="E921" s="7"/>
      <c r="F921" s="7"/>
      <c r="G921" s="42"/>
      <c r="H921" s="38" t="str">
        <f aca="false">IF($A921="","",SUMIFS($G$6:$G921,$C$6:$C921,$C921))</f>
        <v/>
      </c>
      <c r="I921" s="38" t="str">
        <f aca="false">IF($A921="","",IFERROR(ROUND(INDEX(Invoices!$J$6:$J$505,MATCH($C921,Invoices!$A$6:$A$505,0))-H921,2),""))</f>
        <v/>
      </c>
      <c r="J921" s="8" t="str">
        <f aca="false">IF($A921="","",IF(ISNA(MATCH($C921,Invoices!$A$6:$A$505,0)),"Check invoice no.",IF(I921&lt;0,"Overpaid","")))</f>
        <v/>
      </c>
    </row>
    <row r="922" customFormat="false" ht="15" hidden="false" customHeight="false" outlineLevel="0" collapsed="false">
      <c r="A922" s="7"/>
      <c r="B922" s="40"/>
      <c r="C922" s="7"/>
      <c r="D922" s="8" t="str">
        <f aca="false">IF($A922="","",IFERROR(INDEX(Invoices!$D$6:$D$505,MATCH($C922,Invoices!$A$6:$A$505,0)),"Invoice not found"))</f>
        <v/>
      </c>
      <c r="E922" s="7"/>
      <c r="F922" s="7"/>
      <c r="G922" s="42"/>
      <c r="H922" s="38" t="str">
        <f aca="false">IF($A922="","",SUMIFS($G$6:$G922,$C$6:$C922,$C922))</f>
        <v/>
      </c>
      <c r="I922" s="38" t="str">
        <f aca="false">IF($A922="","",IFERROR(ROUND(INDEX(Invoices!$J$6:$J$505,MATCH($C922,Invoices!$A$6:$A$505,0))-H922,2),""))</f>
        <v/>
      </c>
      <c r="J922" s="8" t="str">
        <f aca="false">IF($A922="","",IF(ISNA(MATCH($C922,Invoices!$A$6:$A$505,0)),"Check invoice no.",IF(I922&lt;0,"Overpaid","")))</f>
        <v/>
      </c>
    </row>
    <row r="923" customFormat="false" ht="15" hidden="false" customHeight="false" outlineLevel="0" collapsed="false">
      <c r="A923" s="7"/>
      <c r="B923" s="40"/>
      <c r="C923" s="7"/>
      <c r="D923" s="8" t="str">
        <f aca="false">IF($A923="","",IFERROR(INDEX(Invoices!$D$6:$D$505,MATCH($C923,Invoices!$A$6:$A$505,0)),"Invoice not found"))</f>
        <v/>
      </c>
      <c r="E923" s="7"/>
      <c r="F923" s="7"/>
      <c r="G923" s="42"/>
      <c r="H923" s="38" t="str">
        <f aca="false">IF($A923="","",SUMIFS($G$6:$G923,$C$6:$C923,$C923))</f>
        <v/>
      </c>
      <c r="I923" s="38" t="str">
        <f aca="false">IF($A923="","",IFERROR(ROUND(INDEX(Invoices!$J$6:$J$505,MATCH($C923,Invoices!$A$6:$A$505,0))-H923,2),""))</f>
        <v/>
      </c>
      <c r="J923" s="8" t="str">
        <f aca="false">IF($A923="","",IF(ISNA(MATCH($C923,Invoices!$A$6:$A$505,0)),"Check invoice no.",IF(I923&lt;0,"Overpaid","")))</f>
        <v/>
      </c>
    </row>
    <row r="924" customFormat="false" ht="15" hidden="false" customHeight="false" outlineLevel="0" collapsed="false">
      <c r="A924" s="7"/>
      <c r="B924" s="40"/>
      <c r="C924" s="7"/>
      <c r="D924" s="8" t="str">
        <f aca="false">IF($A924="","",IFERROR(INDEX(Invoices!$D$6:$D$505,MATCH($C924,Invoices!$A$6:$A$505,0)),"Invoice not found"))</f>
        <v/>
      </c>
      <c r="E924" s="7"/>
      <c r="F924" s="7"/>
      <c r="G924" s="42"/>
      <c r="H924" s="38" t="str">
        <f aca="false">IF($A924="","",SUMIFS($G$6:$G924,$C$6:$C924,$C924))</f>
        <v/>
      </c>
      <c r="I924" s="38" t="str">
        <f aca="false">IF($A924="","",IFERROR(ROUND(INDEX(Invoices!$J$6:$J$505,MATCH($C924,Invoices!$A$6:$A$505,0))-H924,2),""))</f>
        <v/>
      </c>
      <c r="J924" s="8" t="str">
        <f aca="false">IF($A924="","",IF(ISNA(MATCH($C924,Invoices!$A$6:$A$505,0)),"Check invoice no.",IF(I924&lt;0,"Overpaid","")))</f>
        <v/>
      </c>
    </row>
    <row r="925" customFormat="false" ht="15" hidden="false" customHeight="false" outlineLevel="0" collapsed="false">
      <c r="A925" s="7"/>
      <c r="B925" s="40"/>
      <c r="C925" s="7"/>
      <c r="D925" s="8" t="str">
        <f aca="false">IF($A925="","",IFERROR(INDEX(Invoices!$D$6:$D$505,MATCH($C925,Invoices!$A$6:$A$505,0)),"Invoice not found"))</f>
        <v/>
      </c>
      <c r="E925" s="7"/>
      <c r="F925" s="7"/>
      <c r="G925" s="42"/>
      <c r="H925" s="38" t="str">
        <f aca="false">IF($A925="","",SUMIFS($G$6:$G925,$C$6:$C925,$C925))</f>
        <v/>
      </c>
      <c r="I925" s="38" t="str">
        <f aca="false">IF($A925="","",IFERROR(ROUND(INDEX(Invoices!$J$6:$J$505,MATCH($C925,Invoices!$A$6:$A$505,0))-H925,2),""))</f>
        <v/>
      </c>
      <c r="J925" s="8" t="str">
        <f aca="false">IF($A925="","",IF(ISNA(MATCH($C925,Invoices!$A$6:$A$505,0)),"Check invoice no.",IF(I925&lt;0,"Overpaid","")))</f>
        <v/>
      </c>
    </row>
    <row r="926" customFormat="false" ht="15" hidden="false" customHeight="false" outlineLevel="0" collapsed="false">
      <c r="A926" s="7"/>
      <c r="B926" s="40"/>
      <c r="C926" s="7"/>
      <c r="D926" s="8" t="str">
        <f aca="false">IF($A926="","",IFERROR(INDEX(Invoices!$D$6:$D$505,MATCH($C926,Invoices!$A$6:$A$505,0)),"Invoice not found"))</f>
        <v/>
      </c>
      <c r="E926" s="7"/>
      <c r="F926" s="7"/>
      <c r="G926" s="42"/>
      <c r="H926" s="38" t="str">
        <f aca="false">IF($A926="","",SUMIFS($G$6:$G926,$C$6:$C926,$C926))</f>
        <v/>
      </c>
      <c r="I926" s="38" t="str">
        <f aca="false">IF($A926="","",IFERROR(ROUND(INDEX(Invoices!$J$6:$J$505,MATCH($C926,Invoices!$A$6:$A$505,0))-H926,2),""))</f>
        <v/>
      </c>
      <c r="J926" s="8" t="str">
        <f aca="false">IF($A926="","",IF(ISNA(MATCH($C926,Invoices!$A$6:$A$505,0)),"Check invoice no.",IF(I926&lt;0,"Overpaid","")))</f>
        <v/>
      </c>
    </row>
    <row r="927" customFormat="false" ht="15" hidden="false" customHeight="false" outlineLevel="0" collapsed="false">
      <c r="A927" s="7"/>
      <c r="B927" s="40"/>
      <c r="C927" s="7"/>
      <c r="D927" s="8" t="str">
        <f aca="false">IF($A927="","",IFERROR(INDEX(Invoices!$D$6:$D$505,MATCH($C927,Invoices!$A$6:$A$505,0)),"Invoice not found"))</f>
        <v/>
      </c>
      <c r="E927" s="7"/>
      <c r="F927" s="7"/>
      <c r="G927" s="42"/>
      <c r="H927" s="38" t="str">
        <f aca="false">IF($A927="","",SUMIFS($G$6:$G927,$C$6:$C927,$C927))</f>
        <v/>
      </c>
      <c r="I927" s="38" t="str">
        <f aca="false">IF($A927="","",IFERROR(ROUND(INDEX(Invoices!$J$6:$J$505,MATCH($C927,Invoices!$A$6:$A$505,0))-H927,2),""))</f>
        <v/>
      </c>
      <c r="J927" s="8" t="str">
        <f aca="false">IF($A927="","",IF(ISNA(MATCH($C927,Invoices!$A$6:$A$505,0)),"Check invoice no.",IF(I927&lt;0,"Overpaid","")))</f>
        <v/>
      </c>
    </row>
    <row r="928" customFormat="false" ht="15" hidden="false" customHeight="false" outlineLevel="0" collapsed="false">
      <c r="A928" s="7"/>
      <c r="B928" s="40"/>
      <c r="C928" s="7"/>
      <c r="D928" s="8" t="str">
        <f aca="false">IF($A928="","",IFERROR(INDEX(Invoices!$D$6:$D$505,MATCH($C928,Invoices!$A$6:$A$505,0)),"Invoice not found"))</f>
        <v/>
      </c>
      <c r="E928" s="7"/>
      <c r="F928" s="7"/>
      <c r="G928" s="42"/>
      <c r="H928" s="38" t="str">
        <f aca="false">IF($A928="","",SUMIFS($G$6:$G928,$C$6:$C928,$C928))</f>
        <v/>
      </c>
      <c r="I928" s="38" t="str">
        <f aca="false">IF($A928="","",IFERROR(ROUND(INDEX(Invoices!$J$6:$J$505,MATCH($C928,Invoices!$A$6:$A$505,0))-H928,2),""))</f>
        <v/>
      </c>
      <c r="J928" s="8" t="str">
        <f aca="false">IF($A928="","",IF(ISNA(MATCH($C928,Invoices!$A$6:$A$505,0)),"Check invoice no.",IF(I928&lt;0,"Overpaid","")))</f>
        <v/>
      </c>
    </row>
    <row r="929" customFormat="false" ht="15" hidden="false" customHeight="false" outlineLevel="0" collapsed="false">
      <c r="A929" s="7"/>
      <c r="B929" s="40"/>
      <c r="C929" s="7"/>
      <c r="D929" s="8" t="str">
        <f aca="false">IF($A929="","",IFERROR(INDEX(Invoices!$D$6:$D$505,MATCH($C929,Invoices!$A$6:$A$505,0)),"Invoice not found"))</f>
        <v/>
      </c>
      <c r="E929" s="7"/>
      <c r="F929" s="7"/>
      <c r="G929" s="42"/>
      <c r="H929" s="38" t="str">
        <f aca="false">IF($A929="","",SUMIFS($G$6:$G929,$C$6:$C929,$C929))</f>
        <v/>
      </c>
      <c r="I929" s="38" t="str">
        <f aca="false">IF($A929="","",IFERROR(ROUND(INDEX(Invoices!$J$6:$J$505,MATCH($C929,Invoices!$A$6:$A$505,0))-H929,2),""))</f>
        <v/>
      </c>
      <c r="J929" s="8" t="str">
        <f aca="false">IF($A929="","",IF(ISNA(MATCH($C929,Invoices!$A$6:$A$505,0)),"Check invoice no.",IF(I929&lt;0,"Overpaid","")))</f>
        <v/>
      </c>
    </row>
    <row r="930" customFormat="false" ht="15" hidden="false" customHeight="false" outlineLevel="0" collapsed="false">
      <c r="A930" s="7"/>
      <c r="B930" s="40"/>
      <c r="C930" s="7"/>
      <c r="D930" s="8" t="str">
        <f aca="false">IF($A930="","",IFERROR(INDEX(Invoices!$D$6:$D$505,MATCH($C930,Invoices!$A$6:$A$505,0)),"Invoice not found"))</f>
        <v/>
      </c>
      <c r="E930" s="7"/>
      <c r="F930" s="7"/>
      <c r="G930" s="42"/>
      <c r="H930" s="38" t="str">
        <f aca="false">IF($A930="","",SUMIFS($G$6:$G930,$C$6:$C930,$C930))</f>
        <v/>
      </c>
      <c r="I930" s="38" t="str">
        <f aca="false">IF($A930="","",IFERROR(ROUND(INDEX(Invoices!$J$6:$J$505,MATCH($C930,Invoices!$A$6:$A$505,0))-H930,2),""))</f>
        <v/>
      </c>
      <c r="J930" s="8" t="str">
        <f aca="false">IF($A930="","",IF(ISNA(MATCH($C930,Invoices!$A$6:$A$505,0)),"Check invoice no.",IF(I930&lt;0,"Overpaid","")))</f>
        <v/>
      </c>
    </row>
    <row r="931" customFormat="false" ht="15" hidden="false" customHeight="false" outlineLevel="0" collapsed="false">
      <c r="A931" s="7"/>
      <c r="B931" s="40"/>
      <c r="C931" s="7"/>
      <c r="D931" s="8" t="str">
        <f aca="false">IF($A931="","",IFERROR(INDEX(Invoices!$D$6:$D$505,MATCH($C931,Invoices!$A$6:$A$505,0)),"Invoice not found"))</f>
        <v/>
      </c>
      <c r="E931" s="7"/>
      <c r="F931" s="7"/>
      <c r="G931" s="42"/>
      <c r="H931" s="38" t="str">
        <f aca="false">IF($A931="","",SUMIFS($G$6:$G931,$C$6:$C931,$C931))</f>
        <v/>
      </c>
      <c r="I931" s="38" t="str">
        <f aca="false">IF($A931="","",IFERROR(ROUND(INDEX(Invoices!$J$6:$J$505,MATCH($C931,Invoices!$A$6:$A$505,0))-H931,2),""))</f>
        <v/>
      </c>
      <c r="J931" s="8" t="str">
        <f aca="false">IF($A931="","",IF(ISNA(MATCH($C931,Invoices!$A$6:$A$505,0)),"Check invoice no.",IF(I931&lt;0,"Overpaid","")))</f>
        <v/>
      </c>
    </row>
    <row r="932" customFormat="false" ht="15" hidden="false" customHeight="false" outlineLevel="0" collapsed="false">
      <c r="A932" s="7"/>
      <c r="B932" s="40"/>
      <c r="C932" s="7"/>
      <c r="D932" s="8" t="str">
        <f aca="false">IF($A932="","",IFERROR(INDEX(Invoices!$D$6:$D$505,MATCH($C932,Invoices!$A$6:$A$505,0)),"Invoice not found"))</f>
        <v/>
      </c>
      <c r="E932" s="7"/>
      <c r="F932" s="7"/>
      <c r="G932" s="42"/>
      <c r="H932" s="38" t="str">
        <f aca="false">IF($A932="","",SUMIFS($G$6:$G932,$C$6:$C932,$C932))</f>
        <v/>
      </c>
      <c r="I932" s="38" t="str">
        <f aca="false">IF($A932="","",IFERROR(ROUND(INDEX(Invoices!$J$6:$J$505,MATCH($C932,Invoices!$A$6:$A$505,0))-H932,2),""))</f>
        <v/>
      </c>
      <c r="J932" s="8" t="str">
        <f aca="false">IF($A932="","",IF(ISNA(MATCH($C932,Invoices!$A$6:$A$505,0)),"Check invoice no.",IF(I932&lt;0,"Overpaid","")))</f>
        <v/>
      </c>
    </row>
    <row r="933" customFormat="false" ht="15" hidden="false" customHeight="false" outlineLevel="0" collapsed="false">
      <c r="A933" s="7"/>
      <c r="B933" s="40"/>
      <c r="C933" s="7"/>
      <c r="D933" s="8" t="str">
        <f aca="false">IF($A933="","",IFERROR(INDEX(Invoices!$D$6:$D$505,MATCH($C933,Invoices!$A$6:$A$505,0)),"Invoice not found"))</f>
        <v/>
      </c>
      <c r="E933" s="7"/>
      <c r="F933" s="7"/>
      <c r="G933" s="42"/>
      <c r="H933" s="38" t="str">
        <f aca="false">IF($A933="","",SUMIFS($G$6:$G933,$C$6:$C933,$C933))</f>
        <v/>
      </c>
      <c r="I933" s="38" t="str">
        <f aca="false">IF($A933="","",IFERROR(ROUND(INDEX(Invoices!$J$6:$J$505,MATCH($C933,Invoices!$A$6:$A$505,0))-H933,2),""))</f>
        <v/>
      </c>
      <c r="J933" s="8" t="str">
        <f aca="false">IF($A933="","",IF(ISNA(MATCH($C933,Invoices!$A$6:$A$505,0)),"Check invoice no.",IF(I933&lt;0,"Overpaid","")))</f>
        <v/>
      </c>
    </row>
    <row r="934" customFormat="false" ht="15" hidden="false" customHeight="false" outlineLevel="0" collapsed="false">
      <c r="A934" s="7"/>
      <c r="B934" s="40"/>
      <c r="C934" s="7"/>
      <c r="D934" s="8" t="str">
        <f aca="false">IF($A934="","",IFERROR(INDEX(Invoices!$D$6:$D$505,MATCH($C934,Invoices!$A$6:$A$505,0)),"Invoice not found"))</f>
        <v/>
      </c>
      <c r="E934" s="7"/>
      <c r="F934" s="7"/>
      <c r="G934" s="42"/>
      <c r="H934" s="38" t="str">
        <f aca="false">IF($A934="","",SUMIFS($G$6:$G934,$C$6:$C934,$C934))</f>
        <v/>
      </c>
      <c r="I934" s="38" t="str">
        <f aca="false">IF($A934="","",IFERROR(ROUND(INDEX(Invoices!$J$6:$J$505,MATCH($C934,Invoices!$A$6:$A$505,0))-H934,2),""))</f>
        <v/>
      </c>
      <c r="J934" s="8" t="str">
        <f aca="false">IF($A934="","",IF(ISNA(MATCH($C934,Invoices!$A$6:$A$505,0)),"Check invoice no.",IF(I934&lt;0,"Overpaid","")))</f>
        <v/>
      </c>
    </row>
    <row r="935" customFormat="false" ht="15" hidden="false" customHeight="false" outlineLevel="0" collapsed="false">
      <c r="A935" s="7"/>
      <c r="B935" s="40"/>
      <c r="C935" s="7"/>
      <c r="D935" s="8" t="str">
        <f aca="false">IF($A935="","",IFERROR(INDEX(Invoices!$D$6:$D$505,MATCH($C935,Invoices!$A$6:$A$505,0)),"Invoice not found"))</f>
        <v/>
      </c>
      <c r="E935" s="7"/>
      <c r="F935" s="7"/>
      <c r="G935" s="42"/>
      <c r="H935" s="38" t="str">
        <f aca="false">IF($A935="","",SUMIFS($G$6:$G935,$C$6:$C935,$C935))</f>
        <v/>
      </c>
      <c r="I935" s="38" t="str">
        <f aca="false">IF($A935="","",IFERROR(ROUND(INDEX(Invoices!$J$6:$J$505,MATCH($C935,Invoices!$A$6:$A$505,0))-H935,2),""))</f>
        <v/>
      </c>
      <c r="J935" s="8" t="str">
        <f aca="false">IF($A935="","",IF(ISNA(MATCH($C935,Invoices!$A$6:$A$505,0)),"Check invoice no.",IF(I935&lt;0,"Overpaid","")))</f>
        <v/>
      </c>
    </row>
    <row r="936" customFormat="false" ht="15" hidden="false" customHeight="false" outlineLevel="0" collapsed="false">
      <c r="A936" s="7"/>
      <c r="B936" s="40"/>
      <c r="C936" s="7"/>
      <c r="D936" s="8" t="str">
        <f aca="false">IF($A936="","",IFERROR(INDEX(Invoices!$D$6:$D$505,MATCH($C936,Invoices!$A$6:$A$505,0)),"Invoice not found"))</f>
        <v/>
      </c>
      <c r="E936" s="7"/>
      <c r="F936" s="7"/>
      <c r="G936" s="42"/>
      <c r="H936" s="38" t="str">
        <f aca="false">IF($A936="","",SUMIFS($G$6:$G936,$C$6:$C936,$C936))</f>
        <v/>
      </c>
      <c r="I936" s="38" t="str">
        <f aca="false">IF($A936="","",IFERROR(ROUND(INDEX(Invoices!$J$6:$J$505,MATCH($C936,Invoices!$A$6:$A$505,0))-H936,2),""))</f>
        <v/>
      </c>
      <c r="J936" s="8" t="str">
        <f aca="false">IF($A936="","",IF(ISNA(MATCH($C936,Invoices!$A$6:$A$505,0)),"Check invoice no.",IF(I936&lt;0,"Overpaid","")))</f>
        <v/>
      </c>
    </row>
    <row r="937" customFormat="false" ht="15" hidden="false" customHeight="false" outlineLevel="0" collapsed="false">
      <c r="A937" s="7"/>
      <c r="B937" s="40"/>
      <c r="C937" s="7"/>
      <c r="D937" s="8" t="str">
        <f aca="false">IF($A937="","",IFERROR(INDEX(Invoices!$D$6:$D$505,MATCH($C937,Invoices!$A$6:$A$505,0)),"Invoice not found"))</f>
        <v/>
      </c>
      <c r="E937" s="7"/>
      <c r="F937" s="7"/>
      <c r="G937" s="42"/>
      <c r="H937" s="38" t="str">
        <f aca="false">IF($A937="","",SUMIFS($G$6:$G937,$C$6:$C937,$C937))</f>
        <v/>
      </c>
      <c r="I937" s="38" t="str">
        <f aca="false">IF($A937="","",IFERROR(ROUND(INDEX(Invoices!$J$6:$J$505,MATCH($C937,Invoices!$A$6:$A$505,0))-H937,2),""))</f>
        <v/>
      </c>
      <c r="J937" s="8" t="str">
        <f aca="false">IF($A937="","",IF(ISNA(MATCH($C937,Invoices!$A$6:$A$505,0)),"Check invoice no.",IF(I937&lt;0,"Overpaid","")))</f>
        <v/>
      </c>
    </row>
    <row r="938" customFormat="false" ht="15" hidden="false" customHeight="false" outlineLevel="0" collapsed="false">
      <c r="A938" s="7"/>
      <c r="B938" s="40"/>
      <c r="C938" s="7"/>
      <c r="D938" s="8" t="str">
        <f aca="false">IF($A938="","",IFERROR(INDEX(Invoices!$D$6:$D$505,MATCH($C938,Invoices!$A$6:$A$505,0)),"Invoice not found"))</f>
        <v/>
      </c>
      <c r="E938" s="7"/>
      <c r="F938" s="7"/>
      <c r="G938" s="42"/>
      <c r="H938" s="38" t="str">
        <f aca="false">IF($A938="","",SUMIFS($G$6:$G938,$C$6:$C938,$C938))</f>
        <v/>
      </c>
      <c r="I938" s="38" t="str">
        <f aca="false">IF($A938="","",IFERROR(ROUND(INDEX(Invoices!$J$6:$J$505,MATCH($C938,Invoices!$A$6:$A$505,0))-H938,2),""))</f>
        <v/>
      </c>
      <c r="J938" s="8" t="str">
        <f aca="false">IF($A938="","",IF(ISNA(MATCH($C938,Invoices!$A$6:$A$505,0)),"Check invoice no.",IF(I938&lt;0,"Overpaid","")))</f>
        <v/>
      </c>
    </row>
    <row r="939" customFormat="false" ht="15" hidden="false" customHeight="false" outlineLevel="0" collapsed="false">
      <c r="A939" s="7"/>
      <c r="B939" s="40"/>
      <c r="C939" s="7"/>
      <c r="D939" s="8" t="str">
        <f aca="false">IF($A939="","",IFERROR(INDEX(Invoices!$D$6:$D$505,MATCH($C939,Invoices!$A$6:$A$505,0)),"Invoice not found"))</f>
        <v/>
      </c>
      <c r="E939" s="7"/>
      <c r="F939" s="7"/>
      <c r="G939" s="42"/>
      <c r="H939" s="38" t="str">
        <f aca="false">IF($A939="","",SUMIFS($G$6:$G939,$C$6:$C939,$C939))</f>
        <v/>
      </c>
      <c r="I939" s="38" t="str">
        <f aca="false">IF($A939="","",IFERROR(ROUND(INDEX(Invoices!$J$6:$J$505,MATCH($C939,Invoices!$A$6:$A$505,0))-H939,2),""))</f>
        <v/>
      </c>
      <c r="J939" s="8" t="str">
        <f aca="false">IF($A939="","",IF(ISNA(MATCH($C939,Invoices!$A$6:$A$505,0)),"Check invoice no.",IF(I939&lt;0,"Overpaid","")))</f>
        <v/>
      </c>
    </row>
    <row r="940" customFormat="false" ht="15" hidden="false" customHeight="false" outlineLevel="0" collapsed="false">
      <c r="A940" s="7"/>
      <c r="B940" s="40"/>
      <c r="C940" s="7"/>
      <c r="D940" s="8" t="str">
        <f aca="false">IF($A940="","",IFERROR(INDEX(Invoices!$D$6:$D$505,MATCH($C940,Invoices!$A$6:$A$505,0)),"Invoice not found"))</f>
        <v/>
      </c>
      <c r="E940" s="7"/>
      <c r="F940" s="7"/>
      <c r="G940" s="42"/>
      <c r="H940" s="38" t="str">
        <f aca="false">IF($A940="","",SUMIFS($G$6:$G940,$C$6:$C940,$C940))</f>
        <v/>
      </c>
      <c r="I940" s="38" t="str">
        <f aca="false">IF($A940="","",IFERROR(ROUND(INDEX(Invoices!$J$6:$J$505,MATCH($C940,Invoices!$A$6:$A$505,0))-H940,2),""))</f>
        <v/>
      </c>
      <c r="J940" s="8" t="str">
        <f aca="false">IF($A940="","",IF(ISNA(MATCH($C940,Invoices!$A$6:$A$505,0)),"Check invoice no.",IF(I940&lt;0,"Overpaid","")))</f>
        <v/>
      </c>
    </row>
    <row r="941" customFormat="false" ht="15" hidden="false" customHeight="false" outlineLevel="0" collapsed="false">
      <c r="A941" s="7"/>
      <c r="B941" s="40"/>
      <c r="C941" s="7"/>
      <c r="D941" s="8" t="str">
        <f aca="false">IF($A941="","",IFERROR(INDEX(Invoices!$D$6:$D$505,MATCH($C941,Invoices!$A$6:$A$505,0)),"Invoice not found"))</f>
        <v/>
      </c>
      <c r="E941" s="7"/>
      <c r="F941" s="7"/>
      <c r="G941" s="42"/>
      <c r="H941" s="38" t="str">
        <f aca="false">IF($A941="","",SUMIFS($G$6:$G941,$C$6:$C941,$C941))</f>
        <v/>
      </c>
      <c r="I941" s="38" t="str">
        <f aca="false">IF($A941="","",IFERROR(ROUND(INDEX(Invoices!$J$6:$J$505,MATCH($C941,Invoices!$A$6:$A$505,0))-H941,2),""))</f>
        <v/>
      </c>
      <c r="J941" s="8" t="str">
        <f aca="false">IF($A941="","",IF(ISNA(MATCH($C941,Invoices!$A$6:$A$505,0)),"Check invoice no.",IF(I941&lt;0,"Overpaid","")))</f>
        <v/>
      </c>
    </row>
    <row r="942" customFormat="false" ht="15" hidden="false" customHeight="false" outlineLevel="0" collapsed="false">
      <c r="A942" s="7"/>
      <c r="B942" s="40"/>
      <c r="C942" s="7"/>
      <c r="D942" s="8" t="str">
        <f aca="false">IF($A942="","",IFERROR(INDEX(Invoices!$D$6:$D$505,MATCH($C942,Invoices!$A$6:$A$505,0)),"Invoice not found"))</f>
        <v/>
      </c>
      <c r="E942" s="7"/>
      <c r="F942" s="7"/>
      <c r="G942" s="42"/>
      <c r="H942" s="38" t="str">
        <f aca="false">IF($A942="","",SUMIFS($G$6:$G942,$C$6:$C942,$C942))</f>
        <v/>
      </c>
      <c r="I942" s="38" t="str">
        <f aca="false">IF($A942="","",IFERROR(ROUND(INDEX(Invoices!$J$6:$J$505,MATCH($C942,Invoices!$A$6:$A$505,0))-H942,2),""))</f>
        <v/>
      </c>
      <c r="J942" s="8" t="str">
        <f aca="false">IF($A942="","",IF(ISNA(MATCH($C942,Invoices!$A$6:$A$505,0)),"Check invoice no.",IF(I942&lt;0,"Overpaid","")))</f>
        <v/>
      </c>
    </row>
    <row r="943" customFormat="false" ht="15" hidden="false" customHeight="false" outlineLevel="0" collapsed="false">
      <c r="A943" s="7"/>
      <c r="B943" s="40"/>
      <c r="C943" s="7"/>
      <c r="D943" s="8" t="str">
        <f aca="false">IF($A943="","",IFERROR(INDEX(Invoices!$D$6:$D$505,MATCH($C943,Invoices!$A$6:$A$505,0)),"Invoice not found"))</f>
        <v/>
      </c>
      <c r="E943" s="7"/>
      <c r="F943" s="7"/>
      <c r="G943" s="42"/>
      <c r="H943" s="38" t="str">
        <f aca="false">IF($A943="","",SUMIFS($G$6:$G943,$C$6:$C943,$C943))</f>
        <v/>
      </c>
      <c r="I943" s="38" t="str">
        <f aca="false">IF($A943="","",IFERROR(ROUND(INDEX(Invoices!$J$6:$J$505,MATCH($C943,Invoices!$A$6:$A$505,0))-H943,2),""))</f>
        <v/>
      </c>
      <c r="J943" s="8" t="str">
        <f aca="false">IF($A943="","",IF(ISNA(MATCH($C943,Invoices!$A$6:$A$505,0)),"Check invoice no.",IF(I943&lt;0,"Overpaid","")))</f>
        <v/>
      </c>
    </row>
    <row r="944" customFormat="false" ht="15" hidden="false" customHeight="false" outlineLevel="0" collapsed="false">
      <c r="A944" s="7"/>
      <c r="B944" s="40"/>
      <c r="C944" s="7"/>
      <c r="D944" s="8" t="str">
        <f aca="false">IF($A944="","",IFERROR(INDEX(Invoices!$D$6:$D$505,MATCH($C944,Invoices!$A$6:$A$505,0)),"Invoice not found"))</f>
        <v/>
      </c>
      <c r="E944" s="7"/>
      <c r="F944" s="7"/>
      <c r="G944" s="42"/>
      <c r="H944" s="38" t="str">
        <f aca="false">IF($A944="","",SUMIFS($G$6:$G944,$C$6:$C944,$C944))</f>
        <v/>
      </c>
      <c r="I944" s="38" t="str">
        <f aca="false">IF($A944="","",IFERROR(ROUND(INDEX(Invoices!$J$6:$J$505,MATCH($C944,Invoices!$A$6:$A$505,0))-H944,2),""))</f>
        <v/>
      </c>
      <c r="J944" s="8" t="str">
        <f aca="false">IF($A944="","",IF(ISNA(MATCH($C944,Invoices!$A$6:$A$505,0)),"Check invoice no.",IF(I944&lt;0,"Overpaid","")))</f>
        <v/>
      </c>
    </row>
    <row r="945" customFormat="false" ht="15" hidden="false" customHeight="false" outlineLevel="0" collapsed="false">
      <c r="A945" s="7"/>
      <c r="B945" s="40"/>
      <c r="C945" s="7"/>
      <c r="D945" s="8" t="str">
        <f aca="false">IF($A945="","",IFERROR(INDEX(Invoices!$D$6:$D$505,MATCH($C945,Invoices!$A$6:$A$505,0)),"Invoice not found"))</f>
        <v/>
      </c>
      <c r="E945" s="7"/>
      <c r="F945" s="7"/>
      <c r="G945" s="42"/>
      <c r="H945" s="38" t="str">
        <f aca="false">IF($A945="","",SUMIFS($G$6:$G945,$C$6:$C945,$C945))</f>
        <v/>
      </c>
      <c r="I945" s="38" t="str">
        <f aca="false">IF($A945="","",IFERROR(ROUND(INDEX(Invoices!$J$6:$J$505,MATCH($C945,Invoices!$A$6:$A$505,0))-H945,2),""))</f>
        <v/>
      </c>
      <c r="J945" s="8" t="str">
        <f aca="false">IF($A945="","",IF(ISNA(MATCH($C945,Invoices!$A$6:$A$505,0)),"Check invoice no.",IF(I945&lt;0,"Overpaid","")))</f>
        <v/>
      </c>
    </row>
    <row r="946" customFormat="false" ht="15" hidden="false" customHeight="false" outlineLevel="0" collapsed="false">
      <c r="A946" s="7"/>
      <c r="B946" s="40"/>
      <c r="C946" s="7"/>
      <c r="D946" s="8" t="str">
        <f aca="false">IF($A946="","",IFERROR(INDEX(Invoices!$D$6:$D$505,MATCH($C946,Invoices!$A$6:$A$505,0)),"Invoice not found"))</f>
        <v/>
      </c>
      <c r="E946" s="7"/>
      <c r="F946" s="7"/>
      <c r="G946" s="42"/>
      <c r="H946" s="38" t="str">
        <f aca="false">IF($A946="","",SUMIFS($G$6:$G946,$C$6:$C946,$C946))</f>
        <v/>
      </c>
      <c r="I946" s="38" t="str">
        <f aca="false">IF($A946="","",IFERROR(ROUND(INDEX(Invoices!$J$6:$J$505,MATCH($C946,Invoices!$A$6:$A$505,0))-H946,2),""))</f>
        <v/>
      </c>
      <c r="J946" s="8" t="str">
        <f aca="false">IF($A946="","",IF(ISNA(MATCH($C946,Invoices!$A$6:$A$505,0)),"Check invoice no.",IF(I946&lt;0,"Overpaid","")))</f>
        <v/>
      </c>
    </row>
    <row r="947" customFormat="false" ht="15" hidden="false" customHeight="false" outlineLevel="0" collapsed="false">
      <c r="A947" s="7"/>
      <c r="B947" s="40"/>
      <c r="C947" s="7"/>
      <c r="D947" s="8" t="str">
        <f aca="false">IF($A947="","",IFERROR(INDEX(Invoices!$D$6:$D$505,MATCH($C947,Invoices!$A$6:$A$505,0)),"Invoice not found"))</f>
        <v/>
      </c>
      <c r="E947" s="7"/>
      <c r="F947" s="7"/>
      <c r="G947" s="42"/>
      <c r="H947" s="38" t="str">
        <f aca="false">IF($A947="","",SUMIFS($G$6:$G947,$C$6:$C947,$C947))</f>
        <v/>
      </c>
      <c r="I947" s="38" t="str">
        <f aca="false">IF($A947="","",IFERROR(ROUND(INDEX(Invoices!$J$6:$J$505,MATCH($C947,Invoices!$A$6:$A$505,0))-H947,2),""))</f>
        <v/>
      </c>
      <c r="J947" s="8" t="str">
        <f aca="false">IF($A947="","",IF(ISNA(MATCH($C947,Invoices!$A$6:$A$505,0)),"Check invoice no.",IF(I947&lt;0,"Overpaid","")))</f>
        <v/>
      </c>
    </row>
    <row r="948" customFormat="false" ht="15" hidden="false" customHeight="false" outlineLevel="0" collapsed="false">
      <c r="A948" s="7"/>
      <c r="B948" s="40"/>
      <c r="C948" s="7"/>
      <c r="D948" s="8" t="str">
        <f aca="false">IF($A948="","",IFERROR(INDEX(Invoices!$D$6:$D$505,MATCH($C948,Invoices!$A$6:$A$505,0)),"Invoice not found"))</f>
        <v/>
      </c>
      <c r="E948" s="7"/>
      <c r="F948" s="7"/>
      <c r="G948" s="42"/>
      <c r="H948" s="38" t="str">
        <f aca="false">IF($A948="","",SUMIFS($G$6:$G948,$C$6:$C948,$C948))</f>
        <v/>
      </c>
      <c r="I948" s="38" t="str">
        <f aca="false">IF($A948="","",IFERROR(ROUND(INDEX(Invoices!$J$6:$J$505,MATCH($C948,Invoices!$A$6:$A$505,0))-H948,2),""))</f>
        <v/>
      </c>
      <c r="J948" s="8" t="str">
        <f aca="false">IF($A948="","",IF(ISNA(MATCH($C948,Invoices!$A$6:$A$505,0)),"Check invoice no.",IF(I948&lt;0,"Overpaid","")))</f>
        <v/>
      </c>
    </row>
    <row r="949" customFormat="false" ht="15" hidden="false" customHeight="false" outlineLevel="0" collapsed="false">
      <c r="A949" s="7"/>
      <c r="B949" s="40"/>
      <c r="C949" s="7"/>
      <c r="D949" s="8" t="str">
        <f aca="false">IF($A949="","",IFERROR(INDEX(Invoices!$D$6:$D$505,MATCH($C949,Invoices!$A$6:$A$505,0)),"Invoice not found"))</f>
        <v/>
      </c>
      <c r="E949" s="7"/>
      <c r="F949" s="7"/>
      <c r="G949" s="42"/>
      <c r="H949" s="38" t="str">
        <f aca="false">IF($A949="","",SUMIFS($G$6:$G949,$C$6:$C949,$C949))</f>
        <v/>
      </c>
      <c r="I949" s="38" t="str">
        <f aca="false">IF($A949="","",IFERROR(ROUND(INDEX(Invoices!$J$6:$J$505,MATCH($C949,Invoices!$A$6:$A$505,0))-H949,2),""))</f>
        <v/>
      </c>
      <c r="J949" s="8" t="str">
        <f aca="false">IF($A949="","",IF(ISNA(MATCH($C949,Invoices!$A$6:$A$505,0)),"Check invoice no.",IF(I949&lt;0,"Overpaid","")))</f>
        <v/>
      </c>
    </row>
    <row r="950" customFormat="false" ht="15" hidden="false" customHeight="false" outlineLevel="0" collapsed="false">
      <c r="A950" s="7"/>
      <c r="B950" s="40"/>
      <c r="C950" s="7"/>
      <c r="D950" s="8" t="str">
        <f aca="false">IF($A950="","",IFERROR(INDEX(Invoices!$D$6:$D$505,MATCH($C950,Invoices!$A$6:$A$505,0)),"Invoice not found"))</f>
        <v/>
      </c>
      <c r="E950" s="7"/>
      <c r="F950" s="7"/>
      <c r="G950" s="42"/>
      <c r="H950" s="38" t="str">
        <f aca="false">IF($A950="","",SUMIFS($G$6:$G950,$C$6:$C950,$C950))</f>
        <v/>
      </c>
      <c r="I950" s="38" t="str">
        <f aca="false">IF($A950="","",IFERROR(ROUND(INDEX(Invoices!$J$6:$J$505,MATCH($C950,Invoices!$A$6:$A$505,0))-H950,2),""))</f>
        <v/>
      </c>
      <c r="J950" s="8" t="str">
        <f aca="false">IF($A950="","",IF(ISNA(MATCH($C950,Invoices!$A$6:$A$505,0)),"Check invoice no.",IF(I950&lt;0,"Overpaid","")))</f>
        <v/>
      </c>
    </row>
    <row r="951" customFormat="false" ht="15" hidden="false" customHeight="false" outlineLevel="0" collapsed="false">
      <c r="A951" s="7"/>
      <c r="B951" s="40"/>
      <c r="C951" s="7"/>
      <c r="D951" s="8" t="str">
        <f aca="false">IF($A951="","",IFERROR(INDEX(Invoices!$D$6:$D$505,MATCH($C951,Invoices!$A$6:$A$505,0)),"Invoice not found"))</f>
        <v/>
      </c>
      <c r="E951" s="7"/>
      <c r="F951" s="7"/>
      <c r="G951" s="42"/>
      <c r="H951" s="38" t="str">
        <f aca="false">IF($A951="","",SUMIFS($G$6:$G951,$C$6:$C951,$C951))</f>
        <v/>
      </c>
      <c r="I951" s="38" t="str">
        <f aca="false">IF($A951="","",IFERROR(ROUND(INDEX(Invoices!$J$6:$J$505,MATCH($C951,Invoices!$A$6:$A$505,0))-H951,2),""))</f>
        <v/>
      </c>
      <c r="J951" s="8" t="str">
        <f aca="false">IF($A951="","",IF(ISNA(MATCH($C951,Invoices!$A$6:$A$505,0)),"Check invoice no.",IF(I951&lt;0,"Overpaid","")))</f>
        <v/>
      </c>
    </row>
    <row r="952" customFormat="false" ht="15" hidden="false" customHeight="false" outlineLevel="0" collapsed="false">
      <c r="A952" s="7"/>
      <c r="B952" s="40"/>
      <c r="C952" s="7"/>
      <c r="D952" s="8" t="str">
        <f aca="false">IF($A952="","",IFERROR(INDEX(Invoices!$D$6:$D$505,MATCH($C952,Invoices!$A$6:$A$505,0)),"Invoice not found"))</f>
        <v/>
      </c>
      <c r="E952" s="7"/>
      <c r="F952" s="7"/>
      <c r="G952" s="42"/>
      <c r="H952" s="38" t="str">
        <f aca="false">IF($A952="","",SUMIFS($G$6:$G952,$C$6:$C952,$C952))</f>
        <v/>
      </c>
      <c r="I952" s="38" t="str">
        <f aca="false">IF($A952="","",IFERROR(ROUND(INDEX(Invoices!$J$6:$J$505,MATCH($C952,Invoices!$A$6:$A$505,0))-H952,2),""))</f>
        <v/>
      </c>
      <c r="J952" s="8" t="str">
        <f aca="false">IF($A952="","",IF(ISNA(MATCH($C952,Invoices!$A$6:$A$505,0)),"Check invoice no.",IF(I952&lt;0,"Overpaid","")))</f>
        <v/>
      </c>
    </row>
    <row r="953" customFormat="false" ht="15" hidden="false" customHeight="false" outlineLevel="0" collapsed="false">
      <c r="A953" s="7"/>
      <c r="B953" s="40"/>
      <c r="C953" s="7"/>
      <c r="D953" s="8" t="str">
        <f aca="false">IF($A953="","",IFERROR(INDEX(Invoices!$D$6:$D$505,MATCH($C953,Invoices!$A$6:$A$505,0)),"Invoice not found"))</f>
        <v/>
      </c>
      <c r="E953" s="7"/>
      <c r="F953" s="7"/>
      <c r="G953" s="42"/>
      <c r="H953" s="38" t="str">
        <f aca="false">IF($A953="","",SUMIFS($G$6:$G953,$C$6:$C953,$C953))</f>
        <v/>
      </c>
      <c r="I953" s="38" t="str">
        <f aca="false">IF($A953="","",IFERROR(ROUND(INDEX(Invoices!$J$6:$J$505,MATCH($C953,Invoices!$A$6:$A$505,0))-H953,2),""))</f>
        <v/>
      </c>
      <c r="J953" s="8" t="str">
        <f aca="false">IF($A953="","",IF(ISNA(MATCH($C953,Invoices!$A$6:$A$505,0)),"Check invoice no.",IF(I953&lt;0,"Overpaid","")))</f>
        <v/>
      </c>
    </row>
    <row r="954" customFormat="false" ht="15" hidden="false" customHeight="false" outlineLevel="0" collapsed="false">
      <c r="A954" s="7"/>
      <c r="B954" s="40"/>
      <c r="C954" s="7"/>
      <c r="D954" s="8" t="str">
        <f aca="false">IF($A954="","",IFERROR(INDEX(Invoices!$D$6:$D$505,MATCH($C954,Invoices!$A$6:$A$505,0)),"Invoice not found"))</f>
        <v/>
      </c>
      <c r="E954" s="7"/>
      <c r="F954" s="7"/>
      <c r="G954" s="42"/>
      <c r="H954" s="38" t="str">
        <f aca="false">IF($A954="","",SUMIFS($G$6:$G954,$C$6:$C954,$C954))</f>
        <v/>
      </c>
      <c r="I954" s="38" t="str">
        <f aca="false">IF($A954="","",IFERROR(ROUND(INDEX(Invoices!$J$6:$J$505,MATCH($C954,Invoices!$A$6:$A$505,0))-H954,2),""))</f>
        <v/>
      </c>
      <c r="J954" s="8" t="str">
        <f aca="false">IF($A954="","",IF(ISNA(MATCH($C954,Invoices!$A$6:$A$505,0)),"Check invoice no.",IF(I954&lt;0,"Overpaid","")))</f>
        <v/>
      </c>
    </row>
    <row r="955" customFormat="false" ht="15" hidden="false" customHeight="false" outlineLevel="0" collapsed="false">
      <c r="A955" s="7"/>
      <c r="B955" s="40"/>
      <c r="C955" s="7"/>
      <c r="D955" s="8" t="str">
        <f aca="false">IF($A955="","",IFERROR(INDEX(Invoices!$D$6:$D$505,MATCH($C955,Invoices!$A$6:$A$505,0)),"Invoice not found"))</f>
        <v/>
      </c>
      <c r="E955" s="7"/>
      <c r="F955" s="7"/>
      <c r="G955" s="42"/>
      <c r="H955" s="38" t="str">
        <f aca="false">IF($A955="","",SUMIFS($G$6:$G955,$C$6:$C955,$C955))</f>
        <v/>
      </c>
      <c r="I955" s="38" t="str">
        <f aca="false">IF($A955="","",IFERROR(ROUND(INDEX(Invoices!$J$6:$J$505,MATCH($C955,Invoices!$A$6:$A$505,0))-H955,2),""))</f>
        <v/>
      </c>
      <c r="J955" s="8" t="str">
        <f aca="false">IF($A955="","",IF(ISNA(MATCH($C955,Invoices!$A$6:$A$505,0)),"Check invoice no.",IF(I955&lt;0,"Overpaid","")))</f>
        <v/>
      </c>
    </row>
    <row r="956" customFormat="false" ht="15" hidden="false" customHeight="false" outlineLevel="0" collapsed="false">
      <c r="A956" s="7"/>
      <c r="B956" s="40"/>
      <c r="C956" s="7"/>
      <c r="D956" s="8" t="str">
        <f aca="false">IF($A956="","",IFERROR(INDEX(Invoices!$D$6:$D$505,MATCH($C956,Invoices!$A$6:$A$505,0)),"Invoice not found"))</f>
        <v/>
      </c>
      <c r="E956" s="7"/>
      <c r="F956" s="7"/>
      <c r="G956" s="42"/>
      <c r="H956" s="38" t="str">
        <f aca="false">IF($A956="","",SUMIFS($G$6:$G956,$C$6:$C956,$C956))</f>
        <v/>
      </c>
      <c r="I956" s="38" t="str">
        <f aca="false">IF($A956="","",IFERROR(ROUND(INDEX(Invoices!$J$6:$J$505,MATCH($C956,Invoices!$A$6:$A$505,0))-H956,2),""))</f>
        <v/>
      </c>
      <c r="J956" s="8" t="str">
        <f aca="false">IF($A956="","",IF(ISNA(MATCH($C956,Invoices!$A$6:$A$505,0)),"Check invoice no.",IF(I956&lt;0,"Overpaid","")))</f>
        <v/>
      </c>
    </row>
    <row r="957" customFormat="false" ht="15" hidden="false" customHeight="false" outlineLevel="0" collapsed="false">
      <c r="A957" s="7"/>
      <c r="B957" s="40"/>
      <c r="C957" s="7"/>
      <c r="D957" s="8" t="str">
        <f aca="false">IF($A957="","",IFERROR(INDEX(Invoices!$D$6:$D$505,MATCH($C957,Invoices!$A$6:$A$505,0)),"Invoice not found"))</f>
        <v/>
      </c>
      <c r="E957" s="7"/>
      <c r="F957" s="7"/>
      <c r="G957" s="42"/>
      <c r="H957" s="38" t="str">
        <f aca="false">IF($A957="","",SUMIFS($G$6:$G957,$C$6:$C957,$C957))</f>
        <v/>
      </c>
      <c r="I957" s="38" t="str">
        <f aca="false">IF($A957="","",IFERROR(ROUND(INDEX(Invoices!$J$6:$J$505,MATCH($C957,Invoices!$A$6:$A$505,0))-H957,2),""))</f>
        <v/>
      </c>
      <c r="J957" s="8" t="str">
        <f aca="false">IF($A957="","",IF(ISNA(MATCH($C957,Invoices!$A$6:$A$505,0)),"Check invoice no.",IF(I957&lt;0,"Overpaid","")))</f>
        <v/>
      </c>
    </row>
    <row r="958" customFormat="false" ht="15" hidden="false" customHeight="false" outlineLevel="0" collapsed="false">
      <c r="A958" s="7"/>
      <c r="B958" s="40"/>
      <c r="C958" s="7"/>
      <c r="D958" s="8" t="str">
        <f aca="false">IF($A958="","",IFERROR(INDEX(Invoices!$D$6:$D$505,MATCH($C958,Invoices!$A$6:$A$505,0)),"Invoice not found"))</f>
        <v/>
      </c>
      <c r="E958" s="7"/>
      <c r="F958" s="7"/>
      <c r="G958" s="42"/>
      <c r="H958" s="38" t="str">
        <f aca="false">IF($A958="","",SUMIFS($G$6:$G958,$C$6:$C958,$C958))</f>
        <v/>
      </c>
      <c r="I958" s="38" t="str">
        <f aca="false">IF($A958="","",IFERROR(ROUND(INDEX(Invoices!$J$6:$J$505,MATCH($C958,Invoices!$A$6:$A$505,0))-H958,2),""))</f>
        <v/>
      </c>
      <c r="J958" s="8" t="str">
        <f aca="false">IF($A958="","",IF(ISNA(MATCH($C958,Invoices!$A$6:$A$505,0)),"Check invoice no.",IF(I958&lt;0,"Overpaid","")))</f>
        <v/>
      </c>
    </row>
    <row r="959" customFormat="false" ht="15" hidden="false" customHeight="false" outlineLevel="0" collapsed="false">
      <c r="A959" s="7"/>
      <c r="B959" s="40"/>
      <c r="C959" s="7"/>
      <c r="D959" s="8" t="str">
        <f aca="false">IF($A959="","",IFERROR(INDEX(Invoices!$D$6:$D$505,MATCH($C959,Invoices!$A$6:$A$505,0)),"Invoice not found"))</f>
        <v/>
      </c>
      <c r="E959" s="7"/>
      <c r="F959" s="7"/>
      <c r="G959" s="42"/>
      <c r="H959" s="38" t="str">
        <f aca="false">IF($A959="","",SUMIFS($G$6:$G959,$C$6:$C959,$C959))</f>
        <v/>
      </c>
      <c r="I959" s="38" t="str">
        <f aca="false">IF($A959="","",IFERROR(ROUND(INDEX(Invoices!$J$6:$J$505,MATCH($C959,Invoices!$A$6:$A$505,0))-H959,2),""))</f>
        <v/>
      </c>
      <c r="J959" s="8" t="str">
        <f aca="false">IF($A959="","",IF(ISNA(MATCH($C959,Invoices!$A$6:$A$505,0)),"Check invoice no.",IF(I959&lt;0,"Overpaid","")))</f>
        <v/>
      </c>
    </row>
    <row r="960" customFormat="false" ht="15" hidden="false" customHeight="false" outlineLevel="0" collapsed="false">
      <c r="A960" s="7"/>
      <c r="B960" s="40"/>
      <c r="C960" s="7"/>
      <c r="D960" s="8" t="str">
        <f aca="false">IF($A960="","",IFERROR(INDEX(Invoices!$D$6:$D$505,MATCH($C960,Invoices!$A$6:$A$505,0)),"Invoice not found"))</f>
        <v/>
      </c>
      <c r="E960" s="7"/>
      <c r="F960" s="7"/>
      <c r="G960" s="42"/>
      <c r="H960" s="38" t="str">
        <f aca="false">IF($A960="","",SUMIFS($G$6:$G960,$C$6:$C960,$C960))</f>
        <v/>
      </c>
      <c r="I960" s="38" t="str">
        <f aca="false">IF($A960="","",IFERROR(ROUND(INDEX(Invoices!$J$6:$J$505,MATCH($C960,Invoices!$A$6:$A$505,0))-H960,2),""))</f>
        <v/>
      </c>
      <c r="J960" s="8" t="str">
        <f aca="false">IF($A960="","",IF(ISNA(MATCH($C960,Invoices!$A$6:$A$505,0)),"Check invoice no.",IF(I960&lt;0,"Overpaid","")))</f>
        <v/>
      </c>
    </row>
    <row r="961" customFormat="false" ht="15" hidden="false" customHeight="false" outlineLevel="0" collapsed="false">
      <c r="A961" s="7"/>
      <c r="B961" s="40"/>
      <c r="C961" s="7"/>
      <c r="D961" s="8" t="str">
        <f aca="false">IF($A961="","",IFERROR(INDEX(Invoices!$D$6:$D$505,MATCH($C961,Invoices!$A$6:$A$505,0)),"Invoice not found"))</f>
        <v/>
      </c>
      <c r="E961" s="7"/>
      <c r="F961" s="7"/>
      <c r="G961" s="42"/>
      <c r="H961" s="38" t="str">
        <f aca="false">IF($A961="","",SUMIFS($G$6:$G961,$C$6:$C961,$C961))</f>
        <v/>
      </c>
      <c r="I961" s="38" t="str">
        <f aca="false">IF($A961="","",IFERROR(ROUND(INDEX(Invoices!$J$6:$J$505,MATCH($C961,Invoices!$A$6:$A$505,0))-H961,2),""))</f>
        <v/>
      </c>
      <c r="J961" s="8" t="str">
        <f aca="false">IF($A961="","",IF(ISNA(MATCH($C961,Invoices!$A$6:$A$505,0)),"Check invoice no.",IF(I961&lt;0,"Overpaid","")))</f>
        <v/>
      </c>
    </row>
    <row r="962" customFormat="false" ht="15" hidden="false" customHeight="false" outlineLevel="0" collapsed="false">
      <c r="A962" s="7"/>
      <c r="B962" s="40"/>
      <c r="C962" s="7"/>
      <c r="D962" s="8" t="str">
        <f aca="false">IF($A962="","",IFERROR(INDEX(Invoices!$D$6:$D$505,MATCH($C962,Invoices!$A$6:$A$505,0)),"Invoice not found"))</f>
        <v/>
      </c>
      <c r="E962" s="7"/>
      <c r="F962" s="7"/>
      <c r="G962" s="42"/>
      <c r="H962" s="38" t="str">
        <f aca="false">IF($A962="","",SUMIFS($G$6:$G962,$C$6:$C962,$C962))</f>
        <v/>
      </c>
      <c r="I962" s="38" t="str">
        <f aca="false">IF($A962="","",IFERROR(ROUND(INDEX(Invoices!$J$6:$J$505,MATCH($C962,Invoices!$A$6:$A$505,0))-H962,2),""))</f>
        <v/>
      </c>
      <c r="J962" s="8" t="str">
        <f aca="false">IF($A962="","",IF(ISNA(MATCH($C962,Invoices!$A$6:$A$505,0)),"Check invoice no.",IF(I962&lt;0,"Overpaid","")))</f>
        <v/>
      </c>
    </row>
    <row r="963" customFormat="false" ht="15" hidden="false" customHeight="false" outlineLevel="0" collapsed="false">
      <c r="A963" s="7"/>
      <c r="B963" s="40"/>
      <c r="C963" s="7"/>
      <c r="D963" s="8" t="str">
        <f aca="false">IF($A963="","",IFERROR(INDEX(Invoices!$D$6:$D$505,MATCH($C963,Invoices!$A$6:$A$505,0)),"Invoice not found"))</f>
        <v/>
      </c>
      <c r="E963" s="7"/>
      <c r="F963" s="7"/>
      <c r="G963" s="42"/>
      <c r="H963" s="38" t="str">
        <f aca="false">IF($A963="","",SUMIFS($G$6:$G963,$C$6:$C963,$C963))</f>
        <v/>
      </c>
      <c r="I963" s="38" t="str">
        <f aca="false">IF($A963="","",IFERROR(ROUND(INDEX(Invoices!$J$6:$J$505,MATCH($C963,Invoices!$A$6:$A$505,0))-H963,2),""))</f>
        <v/>
      </c>
      <c r="J963" s="8" t="str">
        <f aca="false">IF($A963="","",IF(ISNA(MATCH($C963,Invoices!$A$6:$A$505,0)),"Check invoice no.",IF(I963&lt;0,"Overpaid","")))</f>
        <v/>
      </c>
    </row>
    <row r="964" customFormat="false" ht="15" hidden="false" customHeight="false" outlineLevel="0" collapsed="false">
      <c r="A964" s="7"/>
      <c r="B964" s="40"/>
      <c r="C964" s="7"/>
      <c r="D964" s="8" t="str">
        <f aca="false">IF($A964="","",IFERROR(INDEX(Invoices!$D$6:$D$505,MATCH($C964,Invoices!$A$6:$A$505,0)),"Invoice not found"))</f>
        <v/>
      </c>
      <c r="E964" s="7"/>
      <c r="F964" s="7"/>
      <c r="G964" s="42"/>
      <c r="H964" s="38" t="str">
        <f aca="false">IF($A964="","",SUMIFS($G$6:$G964,$C$6:$C964,$C964))</f>
        <v/>
      </c>
      <c r="I964" s="38" t="str">
        <f aca="false">IF($A964="","",IFERROR(ROUND(INDEX(Invoices!$J$6:$J$505,MATCH($C964,Invoices!$A$6:$A$505,0))-H964,2),""))</f>
        <v/>
      </c>
      <c r="J964" s="8" t="str">
        <f aca="false">IF($A964="","",IF(ISNA(MATCH($C964,Invoices!$A$6:$A$505,0)),"Check invoice no.",IF(I964&lt;0,"Overpaid","")))</f>
        <v/>
      </c>
    </row>
    <row r="965" customFormat="false" ht="15" hidden="false" customHeight="false" outlineLevel="0" collapsed="false">
      <c r="A965" s="7"/>
      <c r="B965" s="40"/>
      <c r="C965" s="7"/>
      <c r="D965" s="8" t="str">
        <f aca="false">IF($A965="","",IFERROR(INDEX(Invoices!$D$6:$D$505,MATCH($C965,Invoices!$A$6:$A$505,0)),"Invoice not found"))</f>
        <v/>
      </c>
      <c r="E965" s="7"/>
      <c r="F965" s="7"/>
      <c r="G965" s="42"/>
      <c r="H965" s="38" t="str">
        <f aca="false">IF($A965="","",SUMIFS($G$6:$G965,$C$6:$C965,$C965))</f>
        <v/>
      </c>
      <c r="I965" s="38" t="str">
        <f aca="false">IF($A965="","",IFERROR(ROUND(INDEX(Invoices!$J$6:$J$505,MATCH($C965,Invoices!$A$6:$A$505,0))-H965,2),""))</f>
        <v/>
      </c>
      <c r="J965" s="8" t="str">
        <f aca="false">IF($A965="","",IF(ISNA(MATCH($C965,Invoices!$A$6:$A$505,0)),"Check invoice no.",IF(I965&lt;0,"Overpaid","")))</f>
        <v/>
      </c>
    </row>
    <row r="966" customFormat="false" ht="15" hidden="false" customHeight="false" outlineLevel="0" collapsed="false">
      <c r="A966" s="7"/>
      <c r="B966" s="40"/>
      <c r="C966" s="7"/>
      <c r="D966" s="8" t="str">
        <f aca="false">IF($A966="","",IFERROR(INDEX(Invoices!$D$6:$D$505,MATCH($C966,Invoices!$A$6:$A$505,0)),"Invoice not found"))</f>
        <v/>
      </c>
      <c r="E966" s="7"/>
      <c r="F966" s="7"/>
      <c r="G966" s="42"/>
      <c r="H966" s="38" t="str">
        <f aca="false">IF($A966="","",SUMIFS($G$6:$G966,$C$6:$C966,$C966))</f>
        <v/>
      </c>
      <c r="I966" s="38" t="str">
        <f aca="false">IF($A966="","",IFERROR(ROUND(INDEX(Invoices!$J$6:$J$505,MATCH($C966,Invoices!$A$6:$A$505,0))-H966,2),""))</f>
        <v/>
      </c>
      <c r="J966" s="8" t="str">
        <f aca="false">IF($A966="","",IF(ISNA(MATCH($C966,Invoices!$A$6:$A$505,0)),"Check invoice no.",IF(I966&lt;0,"Overpaid","")))</f>
        <v/>
      </c>
    </row>
    <row r="967" customFormat="false" ht="15" hidden="false" customHeight="false" outlineLevel="0" collapsed="false">
      <c r="A967" s="7"/>
      <c r="B967" s="40"/>
      <c r="C967" s="7"/>
      <c r="D967" s="8" t="str">
        <f aca="false">IF($A967="","",IFERROR(INDEX(Invoices!$D$6:$D$505,MATCH($C967,Invoices!$A$6:$A$505,0)),"Invoice not found"))</f>
        <v/>
      </c>
      <c r="E967" s="7"/>
      <c r="F967" s="7"/>
      <c r="G967" s="42"/>
      <c r="H967" s="38" t="str">
        <f aca="false">IF($A967="","",SUMIFS($G$6:$G967,$C$6:$C967,$C967))</f>
        <v/>
      </c>
      <c r="I967" s="38" t="str">
        <f aca="false">IF($A967="","",IFERROR(ROUND(INDEX(Invoices!$J$6:$J$505,MATCH($C967,Invoices!$A$6:$A$505,0))-H967,2),""))</f>
        <v/>
      </c>
      <c r="J967" s="8" t="str">
        <f aca="false">IF($A967="","",IF(ISNA(MATCH($C967,Invoices!$A$6:$A$505,0)),"Check invoice no.",IF(I967&lt;0,"Overpaid","")))</f>
        <v/>
      </c>
    </row>
    <row r="968" customFormat="false" ht="15" hidden="false" customHeight="false" outlineLevel="0" collapsed="false">
      <c r="A968" s="7"/>
      <c r="B968" s="40"/>
      <c r="C968" s="7"/>
      <c r="D968" s="8" t="str">
        <f aca="false">IF($A968="","",IFERROR(INDEX(Invoices!$D$6:$D$505,MATCH($C968,Invoices!$A$6:$A$505,0)),"Invoice not found"))</f>
        <v/>
      </c>
      <c r="E968" s="7"/>
      <c r="F968" s="7"/>
      <c r="G968" s="42"/>
      <c r="H968" s="38" t="str">
        <f aca="false">IF($A968="","",SUMIFS($G$6:$G968,$C$6:$C968,$C968))</f>
        <v/>
      </c>
      <c r="I968" s="38" t="str">
        <f aca="false">IF($A968="","",IFERROR(ROUND(INDEX(Invoices!$J$6:$J$505,MATCH($C968,Invoices!$A$6:$A$505,0))-H968,2),""))</f>
        <v/>
      </c>
      <c r="J968" s="8" t="str">
        <f aca="false">IF($A968="","",IF(ISNA(MATCH($C968,Invoices!$A$6:$A$505,0)),"Check invoice no.",IF(I968&lt;0,"Overpaid","")))</f>
        <v/>
      </c>
    </row>
    <row r="969" customFormat="false" ht="15" hidden="false" customHeight="false" outlineLevel="0" collapsed="false">
      <c r="A969" s="7"/>
      <c r="B969" s="40"/>
      <c r="C969" s="7"/>
      <c r="D969" s="8" t="str">
        <f aca="false">IF($A969="","",IFERROR(INDEX(Invoices!$D$6:$D$505,MATCH($C969,Invoices!$A$6:$A$505,0)),"Invoice not found"))</f>
        <v/>
      </c>
      <c r="E969" s="7"/>
      <c r="F969" s="7"/>
      <c r="G969" s="42"/>
      <c r="H969" s="38" t="str">
        <f aca="false">IF($A969="","",SUMIFS($G$6:$G969,$C$6:$C969,$C969))</f>
        <v/>
      </c>
      <c r="I969" s="38" t="str">
        <f aca="false">IF($A969="","",IFERROR(ROUND(INDEX(Invoices!$J$6:$J$505,MATCH($C969,Invoices!$A$6:$A$505,0))-H969,2),""))</f>
        <v/>
      </c>
      <c r="J969" s="8" t="str">
        <f aca="false">IF($A969="","",IF(ISNA(MATCH($C969,Invoices!$A$6:$A$505,0)),"Check invoice no.",IF(I969&lt;0,"Overpaid","")))</f>
        <v/>
      </c>
    </row>
    <row r="970" customFormat="false" ht="15" hidden="false" customHeight="false" outlineLevel="0" collapsed="false">
      <c r="A970" s="7"/>
      <c r="B970" s="40"/>
      <c r="C970" s="7"/>
      <c r="D970" s="8" t="str">
        <f aca="false">IF($A970="","",IFERROR(INDEX(Invoices!$D$6:$D$505,MATCH($C970,Invoices!$A$6:$A$505,0)),"Invoice not found"))</f>
        <v/>
      </c>
      <c r="E970" s="7"/>
      <c r="F970" s="7"/>
      <c r="G970" s="42"/>
      <c r="H970" s="38" t="str">
        <f aca="false">IF($A970="","",SUMIFS($G$6:$G970,$C$6:$C970,$C970))</f>
        <v/>
      </c>
      <c r="I970" s="38" t="str">
        <f aca="false">IF($A970="","",IFERROR(ROUND(INDEX(Invoices!$J$6:$J$505,MATCH($C970,Invoices!$A$6:$A$505,0))-H970,2),""))</f>
        <v/>
      </c>
      <c r="J970" s="8" t="str">
        <f aca="false">IF($A970="","",IF(ISNA(MATCH($C970,Invoices!$A$6:$A$505,0)),"Check invoice no.",IF(I970&lt;0,"Overpaid","")))</f>
        <v/>
      </c>
    </row>
    <row r="971" customFormat="false" ht="15" hidden="false" customHeight="false" outlineLevel="0" collapsed="false">
      <c r="A971" s="7"/>
      <c r="B971" s="40"/>
      <c r="C971" s="7"/>
      <c r="D971" s="8" t="str">
        <f aca="false">IF($A971="","",IFERROR(INDEX(Invoices!$D$6:$D$505,MATCH($C971,Invoices!$A$6:$A$505,0)),"Invoice not found"))</f>
        <v/>
      </c>
      <c r="E971" s="7"/>
      <c r="F971" s="7"/>
      <c r="G971" s="42"/>
      <c r="H971" s="38" t="str">
        <f aca="false">IF($A971="","",SUMIFS($G$6:$G971,$C$6:$C971,$C971))</f>
        <v/>
      </c>
      <c r="I971" s="38" t="str">
        <f aca="false">IF($A971="","",IFERROR(ROUND(INDEX(Invoices!$J$6:$J$505,MATCH($C971,Invoices!$A$6:$A$505,0))-H971,2),""))</f>
        <v/>
      </c>
      <c r="J971" s="8" t="str">
        <f aca="false">IF($A971="","",IF(ISNA(MATCH($C971,Invoices!$A$6:$A$505,0)),"Check invoice no.",IF(I971&lt;0,"Overpaid","")))</f>
        <v/>
      </c>
    </row>
    <row r="972" customFormat="false" ht="15" hidden="false" customHeight="false" outlineLevel="0" collapsed="false">
      <c r="A972" s="7"/>
      <c r="B972" s="40"/>
      <c r="C972" s="7"/>
      <c r="D972" s="8" t="str">
        <f aca="false">IF($A972="","",IFERROR(INDEX(Invoices!$D$6:$D$505,MATCH($C972,Invoices!$A$6:$A$505,0)),"Invoice not found"))</f>
        <v/>
      </c>
      <c r="E972" s="7"/>
      <c r="F972" s="7"/>
      <c r="G972" s="42"/>
      <c r="H972" s="38" t="str">
        <f aca="false">IF($A972="","",SUMIFS($G$6:$G972,$C$6:$C972,$C972))</f>
        <v/>
      </c>
      <c r="I972" s="38" t="str">
        <f aca="false">IF($A972="","",IFERROR(ROUND(INDEX(Invoices!$J$6:$J$505,MATCH($C972,Invoices!$A$6:$A$505,0))-H972,2),""))</f>
        <v/>
      </c>
      <c r="J972" s="8" t="str">
        <f aca="false">IF($A972="","",IF(ISNA(MATCH($C972,Invoices!$A$6:$A$505,0)),"Check invoice no.",IF(I972&lt;0,"Overpaid","")))</f>
        <v/>
      </c>
    </row>
    <row r="973" customFormat="false" ht="15" hidden="false" customHeight="false" outlineLevel="0" collapsed="false">
      <c r="A973" s="7"/>
      <c r="B973" s="40"/>
      <c r="C973" s="7"/>
      <c r="D973" s="8" t="str">
        <f aca="false">IF($A973="","",IFERROR(INDEX(Invoices!$D$6:$D$505,MATCH($C973,Invoices!$A$6:$A$505,0)),"Invoice not found"))</f>
        <v/>
      </c>
      <c r="E973" s="7"/>
      <c r="F973" s="7"/>
      <c r="G973" s="42"/>
      <c r="H973" s="38" t="str">
        <f aca="false">IF($A973="","",SUMIFS($G$6:$G973,$C$6:$C973,$C973))</f>
        <v/>
      </c>
      <c r="I973" s="38" t="str">
        <f aca="false">IF($A973="","",IFERROR(ROUND(INDEX(Invoices!$J$6:$J$505,MATCH($C973,Invoices!$A$6:$A$505,0))-H973,2),""))</f>
        <v/>
      </c>
      <c r="J973" s="8" t="str">
        <f aca="false">IF($A973="","",IF(ISNA(MATCH($C973,Invoices!$A$6:$A$505,0)),"Check invoice no.",IF(I973&lt;0,"Overpaid","")))</f>
        <v/>
      </c>
    </row>
    <row r="974" customFormat="false" ht="15" hidden="false" customHeight="false" outlineLevel="0" collapsed="false">
      <c r="A974" s="7"/>
      <c r="B974" s="40"/>
      <c r="C974" s="7"/>
      <c r="D974" s="8" t="str">
        <f aca="false">IF($A974="","",IFERROR(INDEX(Invoices!$D$6:$D$505,MATCH($C974,Invoices!$A$6:$A$505,0)),"Invoice not found"))</f>
        <v/>
      </c>
      <c r="E974" s="7"/>
      <c r="F974" s="7"/>
      <c r="G974" s="42"/>
      <c r="H974" s="38" t="str">
        <f aca="false">IF($A974="","",SUMIFS($G$6:$G974,$C$6:$C974,$C974))</f>
        <v/>
      </c>
      <c r="I974" s="38" t="str">
        <f aca="false">IF($A974="","",IFERROR(ROUND(INDEX(Invoices!$J$6:$J$505,MATCH($C974,Invoices!$A$6:$A$505,0))-H974,2),""))</f>
        <v/>
      </c>
      <c r="J974" s="8" t="str">
        <f aca="false">IF($A974="","",IF(ISNA(MATCH($C974,Invoices!$A$6:$A$505,0)),"Check invoice no.",IF(I974&lt;0,"Overpaid","")))</f>
        <v/>
      </c>
    </row>
    <row r="975" customFormat="false" ht="15" hidden="false" customHeight="false" outlineLevel="0" collapsed="false">
      <c r="A975" s="7"/>
      <c r="B975" s="40"/>
      <c r="C975" s="7"/>
      <c r="D975" s="8" t="str">
        <f aca="false">IF($A975="","",IFERROR(INDEX(Invoices!$D$6:$D$505,MATCH($C975,Invoices!$A$6:$A$505,0)),"Invoice not found"))</f>
        <v/>
      </c>
      <c r="E975" s="7"/>
      <c r="F975" s="7"/>
      <c r="G975" s="42"/>
      <c r="H975" s="38" t="str">
        <f aca="false">IF($A975="","",SUMIFS($G$6:$G975,$C$6:$C975,$C975))</f>
        <v/>
      </c>
      <c r="I975" s="38" t="str">
        <f aca="false">IF($A975="","",IFERROR(ROUND(INDEX(Invoices!$J$6:$J$505,MATCH($C975,Invoices!$A$6:$A$505,0))-H975,2),""))</f>
        <v/>
      </c>
      <c r="J975" s="8" t="str">
        <f aca="false">IF($A975="","",IF(ISNA(MATCH($C975,Invoices!$A$6:$A$505,0)),"Check invoice no.",IF(I975&lt;0,"Overpaid","")))</f>
        <v/>
      </c>
    </row>
    <row r="976" customFormat="false" ht="15" hidden="false" customHeight="false" outlineLevel="0" collapsed="false">
      <c r="A976" s="7"/>
      <c r="B976" s="40"/>
      <c r="C976" s="7"/>
      <c r="D976" s="8" t="str">
        <f aca="false">IF($A976="","",IFERROR(INDEX(Invoices!$D$6:$D$505,MATCH($C976,Invoices!$A$6:$A$505,0)),"Invoice not found"))</f>
        <v/>
      </c>
      <c r="E976" s="7"/>
      <c r="F976" s="7"/>
      <c r="G976" s="42"/>
      <c r="H976" s="38" t="str">
        <f aca="false">IF($A976="","",SUMIFS($G$6:$G976,$C$6:$C976,$C976))</f>
        <v/>
      </c>
      <c r="I976" s="38" t="str">
        <f aca="false">IF($A976="","",IFERROR(ROUND(INDEX(Invoices!$J$6:$J$505,MATCH($C976,Invoices!$A$6:$A$505,0))-H976,2),""))</f>
        <v/>
      </c>
      <c r="J976" s="8" t="str">
        <f aca="false">IF($A976="","",IF(ISNA(MATCH($C976,Invoices!$A$6:$A$505,0)),"Check invoice no.",IF(I976&lt;0,"Overpaid","")))</f>
        <v/>
      </c>
    </row>
    <row r="977" customFormat="false" ht="15" hidden="false" customHeight="false" outlineLevel="0" collapsed="false">
      <c r="A977" s="7"/>
      <c r="B977" s="40"/>
      <c r="C977" s="7"/>
      <c r="D977" s="8" t="str">
        <f aca="false">IF($A977="","",IFERROR(INDEX(Invoices!$D$6:$D$505,MATCH($C977,Invoices!$A$6:$A$505,0)),"Invoice not found"))</f>
        <v/>
      </c>
      <c r="E977" s="7"/>
      <c r="F977" s="7"/>
      <c r="G977" s="42"/>
      <c r="H977" s="38" t="str">
        <f aca="false">IF($A977="","",SUMIFS($G$6:$G977,$C$6:$C977,$C977))</f>
        <v/>
      </c>
      <c r="I977" s="38" t="str">
        <f aca="false">IF($A977="","",IFERROR(ROUND(INDEX(Invoices!$J$6:$J$505,MATCH($C977,Invoices!$A$6:$A$505,0))-H977,2),""))</f>
        <v/>
      </c>
      <c r="J977" s="8" t="str">
        <f aca="false">IF($A977="","",IF(ISNA(MATCH($C977,Invoices!$A$6:$A$505,0)),"Check invoice no.",IF(I977&lt;0,"Overpaid","")))</f>
        <v/>
      </c>
    </row>
    <row r="978" customFormat="false" ht="15" hidden="false" customHeight="false" outlineLevel="0" collapsed="false">
      <c r="A978" s="7"/>
      <c r="B978" s="40"/>
      <c r="C978" s="7"/>
      <c r="D978" s="8" t="str">
        <f aca="false">IF($A978="","",IFERROR(INDEX(Invoices!$D$6:$D$505,MATCH($C978,Invoices!$A$6:$A$505,0)),"Invoice not found"))</f>
        <v/>
      </c>
      <c r="E978" s="7"/>
      <c r="F978" s="7"/>
      <c r="G978" s="42"/>
      <c r="H978" s="38" t="str">
        <f aca="false">IF($A978="","",SUMIFS($G$6:$G978,$C$6:$C978,$C978))</f>
        <v/>
      </c>
      <c r="I978" s="38" t="str">
        <f aca="false">IF($A978="","",IFERROR(ROUND(INDEX(Invoices!$J$6:$J$505,MATCH($C978,Invoices!$A$6:$A$505,0))-H978,2),""))</f>
        <v/>
      </c>
      <c r="J978" s="8" t="str">
        <f aca="false">IF($A978="","",IF(ISNA(MATCH($C978,Invoices!$A$6:$A$505,0)),"Check invoice no.",IF(I978&lt;0,"Overpaid","")))</f>
        <v/>
      </c>
    </row>
    <row r="979" customFormat="false" ht="15" hidden="false" customHeight="false" outlineLevel="0" collapsed="false">
      <c r="A979" s="7"/>
      <c r="B979" s="40"/>
      <c r="C979" s="7"/>
      <c r="D979" s="8" t="str">
        <f aca="false">IF($A979="","",IFERROR(INDEX(Invoices!$D$6:$D$505,MATCH($C979,Invoices!$A$6:$A$505,0)),"Invoice not found"))</f>
        <v/>
      </c>
      <c r="E979" s="7"/>
      <c r="F979" s="7"/>
      <c r="G979" s="42"/>
      <c r="H979" s="38" t="str">
        <f aca="false">IF($A979="","",SUMIFS($G$6:$G979,$C$6:$C979,$C979))</f>
        <v/>
      </c>
      <c r="I979" s="38" t="str">
        <f aca="false">IF($A979="","",IFERROR(ROUND(INDEX(Invoices!$J$6:$J$505,MATCH($C979,Invoices!$A$6:$A$505,0))-H979,2),""))</f>
        <v/>
      </c>
      <c r="J979" s="8" t="str">
        <f aca="false">IF($A979="","",IF(ISNA(MATCH($C979,Invoices!$A$6:$A$505,0)),"Check invoice no.",IF(I979&lt;0,"Overpaid","")))</f>
        <v/>
      </c>
    </row>
    <row r="980" customFormat="false" ht="15" hidden="false" customHeight="false" outlineLevel="0" collapsed="false">
      <c r="A980" s="7"/>
      <c r="B980" s="40"/>
      <c r="C980" s="7"/>
      <c r="D980" s="8" t="str">
        <f aca="false">IF($A980="","",IFERROR(INDEX(Invoices!$D$6:$D$505,MATCH($C980,Invoices!$A$6:$A$505,0)),"Invoice not found"))</f>
        <v/>
      </c>
      <c r="E980" s="7"/>
      <c r="F980" s="7"/>
      <c r="G980" s="42"/>
      <c r="H980" s="38" t="str">
        <f aca="false">IF($A980="","",SUMIFS($G$6:$G980,$C$6:$C980,$C980))</f>
        <v/>
      </c>
      <c r="I980" s="38" t="str">
        <f aca="false">IF($A980="","",IFERROR(ROUND(INDEX(Invoices!$J$6:$J$505,MATCH($C980,Invoices!$A$6:$A$505,0))-H980,2),""))</f>
        <v/>
      </c>
      <c r="J980" s="8" t="str">
        <f aca="false">IF($A980="","",IF(ISNA(MATCH($C980,Invoices!$A$6:$A$505,0)),"Check invoice no.",IF(I980&lt;0,"Overpaid","")))</f>
        <v/>
      </c>
    </row>
    <row r="981" customFormat="false" ht="15" hidden="false" customHeight="false" outlineLevel="0" collapsed="false">
      <c r="A981" s="7"/>
      <c r="B981" s="40"/>
      <c r="C981" s="7"/>
      <c r="D981" s="8" t="str">
        <f aca="false">IF($A981="","",IFERROR(INDEX(Invoices!$D$6:$D$505,MATCH($C981,Invoices!$A$6:$A$505,0)),"Invoice not found"))</f>
        <v/>
      </c>
      <c r="E981" s="7"/>
      <c r="F981" s="7"/>
      <c r="G981" s="42"/>
      <c r="H981" s="38" t="str">
        <f aca="false">IF($A981="","",SUMIFS($G$6:$G981,$C$6:$C981,$C981))</f>
        <v/>
      </c>
      <c r="I981" s="38" t="str">
        <f aca="false">IF($A981="","",IFERROR(ROUND(INDEX(Invoices!$J$6:$J$505,MATCH($C981,Invoices!$A$6:$A$505,0))-H981,2),""))</f>
        <v/>
      </c>
      <c r="J981" s="8" t="str">
        <f aca="false">IF($A981="","",IF(ISNA(MATCH($C981,Invoices!$A$6:$A$505,0)),"Check invoice no.",IF(I981&lt;0,"Overpaid","")))</f>
        <v/>
      </c>
    </row>
    <row r="982" customFormat="false" ht="15" hidden="false" customHeight="false" outlineLevel="0" collapsed="false">
      <c r="A982" s="7"/>
      <c r="B982" s="40"/>
      <c r="C982" s="7"/>
      <c r="D982" s="8" t="str">
        <f aca="false">IF($A982="","",IFERROR(INDEX(Invoices!$D$6:$D$505,MATCH($C982,Invoices!$A$6:$A$505,0)),"Invoice not found"))</f>
        <v/>
      </c>
      <c r="E982" s="7"/>
      <c r="F982" s="7"/>
      <c r="G982" s="42"/>
      <c r="H982" s="38" t="str">
        <f aca="false">IF($A982="","",SUMIFS($G$6:$G982,$C$6:$C982,$C982))</f>
        <v/>
      </c>
      <c r="I982" s="38" t="str">
        <f aca="false">IF($A982="","",IFERROR(ROUND(INDEX(Invoices!$J$6:$J$505,MATCH($C982,Invoices!$A$6:$A$505,0))-H982,2),""))</f>
        <v/>
      </c>
      <c r="J982" s="8" t="str">
        <f aca="false">IF($A982="","",IF(ISNA(MATCH($C982,Invoices!$A$6:$A$505,0)),"Check invoice no.",IF(I982&lt;0,"Overpaid","")))</f>
        <v/>
      </c>
    </row>
    <row r="983" customFormat="false" ht="15" hidden="false" customHeight="false" outlineLevel="0" collapsed="false">
      <c r="A983" s="7"/>
      <c r="B983" s="40"/>
      <c r="C983" s="7"/>
      <c r="D983" s="8" t="str">
        <f aca="false">IF($A983="","",IFERROR(INDEX(Invoices!$D$6:$D$505,MATCH($C983,Invoices!$A$6:$A$505,0)),"Invoice not found"))</f>
        <v/>
      </c>
      <c r="E983" s="7"/>
      <c r="F983" s="7"/>
      <c r="G983" s="42"/>
      <c r="H983" s="38" t="str">
        <f aca="false">IF($A983="","",SUMIFS($G$6:$G983,$C$6:$C983,$C983))</f>
        <v/>
      </c>
      <c r="I983" s="38" t="str">
        <f aca="false">IF($A983="","",IFERROR(ROUND(INDEX(Invoices!$J$6:$J$505,MATCH($C983,Invoices!$A$6:$A$505,0))-H983,2),""))</f>
        <v/>
      </c>
      <c r="J983" s="8" t="str">
        <f aca="false">IF($A983="","",IF(ISNA(MATCH($C983,Invoices!$A$6:$A$505,0)),"Check invoice no.",IF(I983&lt;0,"Overpaid","")))</f>
        <v/>
      </c>
    </row>
    <row r="984" customFormat="false" ht="15" hidden="false" customHeight="false" outlineLevel="0" collapsed="false">
      <c r="A984" s="7"/>
      <c r="B984" s="40"/>
      <c r="C984" s="7"/>
      <c r="D984" s="8" t="str">
        <f aca="false">IF($A984="","",IFERROR(INDEX(Invoices!$D$6:$D$505,MATCH($C984,Invoices!$A$6:$A$505,0)),"Invoice not found"))</f>
        <v/>
      </c>
      <c r="E984" s="7"/>
      <c r="F984" s="7"/>
      <c r="G984" s="42"/>
      <c r="H984" s="38" t="str">
        <f aca="false">IF($A984="","",SUMIFS($G$6:$G984,$C$6:$C984,$C984))</f>
        <v/>
      </c>
      <c r="I984" s="38" t="str">
        <f aca="false">IF($A984="","",IFERROR(ROUND(INDEX(Invoices!$J$6:$J$505,MATCH($C984,Invoices!$A$6:$A$505,0))-H984,2),""))</f>
        <v/>
      </c>
      <c r="J984" s="8" t="str">
        <f aca="false">IF($A984="","",IF(ISNA(MATCH($C984,Invoices!$A$6:$A$505,0)),"Check invoice no.",IF(I984&lt;0,"Overpaid","")))</f>
        <v/>
      </c>
    </row>
    <row r="985" customFormat="false" ht="15" hidden="false" customHeight="false" outlineLevel="0" collapsed="false">
      <c r="A985" s="7"/>
      <c r="B985" s="40"/>
      <c r="C985" s="7"/>
      <c r="D985" s="8" t="str">
        <f aca="false">IF($A985="","",IFERROR(INDEX(Invoices!$D$6:$D$505,MATCH($C985,Invoices!$A$6:$A$505,0)),"Invoice not found"))</f>
        <v/>
      </c>
      <c r="E985" s="7"/>
      <c r="F985" s="7"/>
      <c r="G985" s="42"/>
      <c r="H985" s="38" t="str">
        <f aca="false">IF($A985="","",SUMIFS($G$6:$G985,$C$6:$C985,$C985))</f>
        <v/>
      </c>
      <c r="I985" s="38" t="str">
        <f aca="false">IF($A985="","",IFERROR(ROUND(INDEX(Invoices!$J$6:$J$505,MATCH($C985,Invoices!$A$6:$A$505,0))-H985,2),""))</f>
        <v/>
      </c>
      <c r="J985" s="8" t="str">
        <f aca="false">IF($A985="","",IF(ISNA(MATCH($C985,Invoices!$A$6:$A$505,0)),"Check invoice no.",IF(I985&lt;0,"Overpaid","")))</f>
        <v/>
      </c>
    </row>
    <row r="986" customFormat="false" ht="15" hidden="false" customHeight="false" outlineLevel="0" collapsed="false">
      <c r="A986" s="7"/>
      <c r="B986" s="40"/>
      <c r="C986" s="7"/>
      <c r="D986" s="8" t="str">
        <f aca="false">IF($A986="","",IFERROR(INDEX(Invoices!$D$6:$D$505,MATCH($C986,Invoices!$A$6:$A$505,0)),"Invoice not found"))</f>
        <v/>
      </c>
      <c r="E986" s="7"/>
      <c r="F986" s="7"/>
      <c r="G986" s="42"/>
      <c r="H986" s="38" t="str">
        <f aca="false">IF($A986="","",SUMIFS($G$6:$G986,$C$6:$C986,$C986))</f>
        <v/>
      </c>
      <c r="I986" s="38" t="str">
        <f aca="false">IF($A986="","",IFERROR(ROUND(INDEX(Invoices!$J$6:$J$505,MATCH($C986,Invoices!$A$6:$A$505,0))-H986,2),""))</f>
        <v/>
      </c>
      <c r="J986" s="8" t="str">
        <f aca="false">IF($A986="","",IF(ISNA(MATCH($C986,Invoices!$A$6:$A$505,0)),"Check invoice no.",IF(I986&lt;0,"Overpaid","")))</f>
        <v/>
      </c>
    </row>
    <row r="987" customFormat="false" ht="15" hidden="false" customHeight="false" outlineLevel="0" collapsed="false">
      <c r="A987" s="7"/>
      <c r="B987" s="40"/>
      <c r="C987" s="7"/>
      <c r="D987" s="8" t="str">
        <f aca="false">IF($A987="","",IFERROR(INDEX(Invoices!$D$6:$D$505,MATCH($C987,Invoices!$A$6:$A$505,0)),"Invoice not found"))</f>
        <v/>
      </c>
      <c r="E987" s="7"/>
      <c r="F987" s="7"/>
      <c r="G987" s="42"/>
      <c r="H987" s="38" t="str">
        <f aca="false">IF($A987="","",SUMIFS($G$6:$G987,$C$6:$C987,$C987))</f>
        <v/>
      </c>
      <c r="I987" s="38" t="str">
        <f aca="false">IF($A987="","",IFERROR(ROUND(INDEX(Invoices!$J$6:$J$505,MATCH($C987,Invoices!$A$6:$A$505,0))-H987,2),""))</f>
        <v/>
      </c>
      <c r="J987" s="8" t="str">
        <f aca="false">IF($A987="","",IF(ISNA(MATCH($C987,Invoices!$A$6:$A$505,0)),"Check invoice no.",IF(I987&lt;0,"Overpaid","")))</f>
        <v/>
      </c>
    </row>
    <row r="988" customFormat="false" ht="15" hidden="false" customHeight="false" outlineLevel="0" collapsed="false">
      <c r="A988" s="7"/>
      <c r="B988" s="40"/>
      <c r="C988" s="7"/>
      <c r="D988" s="8" t="str">
        <f aca="false">IF($A988="","",IFERROR(INDEX(Invoices!$D$6:$D$505,MATCH($C988,Invoices!$A$6:$A$505,0)),"Invoice not found"))</f>
        <v/>
      </c>
      <c r="E988" s="7"/>
      <c r="F988" s="7"/>
      <c r="G988" s="42"/>
      <c r="H988" s="38" t="str">
        <f aca="false">IF($A988="","",SUMIFS($G$6:$G988,$C$6:$C988,$C988))</f>
        <v/>
      </c>
      <c r="I988" s="38" t="str">
        <f aca="false">IF($A988="","",IFERROR(ROUND(INDEX(Invoices!$J$6:$J$505,MATCH($C988,Invoices!$A$6:$A$505,0))-H988,2),""))</f>
        <v/>
      </c>
      <c r="J988" s="8" t="str">
        <f aca="false">IF($A988="","",IF(ISNA(MATCH($C988,Invoices!$A$6:$A$505,0)),"Check invoice no.",IF(I988&lt;0,"Overpaid","")))</f>
        <v/>
      </c>
    </row>
    <row r="989" customFormat="false" ht="15" hidden="false" customHeight="false" outlineLevel="0" collapsed="false">
      <c r="A989" s="7"/>
      <c r="B989" s="40"/>
      <c r="C989" s="7"/>
      <c r="D989" s="8" t="str">
        <f aca="false">IF($A989="","",IFERROR(INDEX(Invoices!$D$6:$D$505,MATCH($C989,Invoices!$A$6:$A$505,0)),"Invoice not found"))</f>
        <v/>
      </c>
      <c r="E989" s="7"/>
      <c r="F989" s="7"/>
      <c r="G989" s="42"/>
      <c r="H989" s="38" t="str">
        <f aca="false">IF($A989="","",SUMIFS($G$6:$G989,$C$6:$C989,$C989))</f>
        <v/>
      </c>
      <c r="I989" s="38" t="str">
        <f aca="false">IF($A989="","",IFERROR(ROUND(INDEX(Invoices!$J$6:$J$505,MATCH($C989,Invoices!$A$6:$A$505,0))-H989,2),""))</f>
        <v/>
      </c>
      <c r="J989" s="8" t="str">
        <f aca="false">IF($A989="","",IF(ISNA(MATCH($C989,Invoices!$A$6:$A$505,0)),"Check invoice no.",IF(I989&lt;0,"Overpaid","")))</f>
        <v/>
      </c>
    </row>
    <row r="990" customFormat="false" ht="15" hidden="false" customHeight="false" outlineLevel="0" collapsed="false">
      <c r="A990" s="7"/>
      <c r="B990" s="40"/>
      <c r="C990" s="7"/>
      <c r="D990" s="8" t="str">
        <f aca="false">IF($A990="","",IFERROR(INDEX(Invoices!$D$6:$D$505,MATCH($C990,Invoices!$A$6:$A$505,0)),"Invoice not found"))</f>
        <v/>
      </c>
      <c r="E990" s="7"/>
      <c r="F990" s="7"/>
      <c r="G990" s="42"/>
      <c r="H990" s="38" t="str">
        <f aca="false">IF($A990="","",SUMIFS($G$6:$G990,$C$6:$C990,$C990))</f>
        <v/>
      </c>
      <c r="I990" s="38" t="str">
        <f aca="false">IF($A990="","",IFERROR(ROUND(INDEX(Invoices!$J$6:$J$505,MATCH($C990,Invoices!$A$6:$A$505,0))-H990,2),""))</f>
        <v/>
      </c>
      <c r="J990" s="8" t="str">
        <f aca="false">IF($A990="","",IF(ISNA(MATCH($C990,Invoices!$A$6:$A$505,0)),"Check invoice no.",IF(I990&lt;0,"Overpaid","")))</f>
        <v/>
      </c>
    </row>
    <row r="991" customFormat="false" ht="15" hidden="false" customHeight="false" outlineLevel="0" collapsed="false">
      <c r="A991" s="7"/>
      <c r="B991" s="40"/>
      <c r="C991" s="7"/>
      <c r="D991" s="8" t="str">
        <f aca="false">IF($A991="","",IFERROR(INDEX(Invoices!$D$6:$D$505,MATCH($C991,Invoices!$A$6:$A$505,0)),"Invoice not found"))</f>
        <v/>
      </c>
      <c r="E991" s="7"/>
      <c r="F991" s="7"/>
      <c r="G991" s="42"/>
      <c r="H991" s="38" t="str">
        <f aca="false">IF($A991="","",SUMIFS($G$6:$G991,$C$6:$C991,$C991))</f>
        <v/>
      </c>
      <c r="I991" s="38" t="str">
        <f aca="false">IF($A991="","",IFERROR(ROUND(INDEX(Invoices!$J$6:$J$505,MATCH($C991,Invoices!$A$6:$A$505,0))-H991,2),""))</f>
        <v/>
      </c>
      <c r="J991" s="8" t="str">
        <f aca="false">IF($A991="","",IF(ISNA(MATCH($C991,Invoices!$A$6:$A$505,0)),"Check invoice no.",IF(I991&lt;0,"Overpaid","")))</f>
        <v/>
      </c>
    </row>
    <row r="992" customFormat="false" ht="15" hidden="false" customHeight="false" outlineLevel="0" collapsed="false">
      <c r="A992" s="7"/>
      <c r="B992" s="40"/>
      <c r="C992" s="7"/>
      <c r="D992" s="8" t="str">
        <f aca="false">IF($A992="","",IFERROR(INDEX(Invoices!$D$6:$D$505,MATCH($C992,Invoices!$A$6:$A$505,0)),"Invoice not found"))</f>
        <v/>
      </c>
      <c r="E992" s="7"/>
      <c r="F992" s="7"/>
      <c r="G992" s="42"/>
      <c r="H992" s="38" t="str">
        <f aca="false">IF($A992="","",SUMIFS($G$6:$G992,$C$6:$C992,$C992))</f>
        <v/>
      </c>
      <c r="I992" s="38" t="str">
        <f aca="false">IF($A992="","",IFERROR(ROUND(INDEX(Invoices!$J$6:$J$505,MATCH($C992,Invoices!$A$6:$A$505,0))-H992,2),""))</f>
        <v/>
      </c>
      <c r="J992" s="8" t="str">
        <f aca="false">IF($A992="","",IF(ISNA(MATCH($C992,Invoices!$A$6:$A$505,0)),"Check invoice no.",IF(I992&lt;0,"Overpaid","")))</f>
        <v/>
      </c>
    </row>
    <row r="993" customFormat="false" ht="15" hidden="false" customHeight="false" outlineLevel="0" collapsed="false">
      <c r="A993" s="7"/>
      <c r="B993" s="40"/>
      <c r="C993" s="7"/>
      <c r="D993" s="8" t="str">
        <f aca="false">IF($A993="","",IFERROR(INDEX(Invoices!$D$6:$D$505,MATCH($C993,Invoices!$A$6:$A$505,0)),"Invoice not found"))</f>
        <v/>
      </c>
      <c r="E993" s="7"/>
      <c r="F993" s="7"/>
      <c r="G993" s="42"/>
      <c r="H993" s="38" t="str">
        <f aca="false">IF($A993="","",SUMIFS($G$6:$G993,$C$6:$C993,$C993))</f>
        <v/>
      </c>
      <c r="I993" s="38" t="str">
        <f aca="false">IF($A993="","",IFERROR(ROUND(INDEX(Invoices!$J$6:$J$505,MATCH($C993,Invoices!$A$6:$A$505,0))-H993,2),""))</f>
        <v/>
      </c>
      <c r="J993" s="8" t="str">
        <f aca="false">IF($A993="","",IF(ISNA(MATCH($C993,Invoices!$A$6:$A$505,0)),"Check invoice no.",IF(I993&lt;0,"Overpaid","")))</f>
        <v/>
      </c>
    </row>
    <row r="994" customFormat="false" ht="15" hidden="false" customHeight="false" outlineLevel="0" collapsed="false">
      <c r="A994" s="7"/>
      <c r="B994" s="40"/>
      <c r="C994" s="7"/>
      <c r="D994" s="8" t="str">
        <f aca="false">IF($A994="","",IFERROR(INDEX(Invoices!$D$6:$D$505,MATCH($C994,Invoices!$A$6:$A$505,0)),"Invoice not found"))</f>
        <v/>
      </c>
      <c r="E994" s="7"/>
      <c r="F994" s="7"/>
      <c r="G994" s="42"/>
      <c r="H994" s="38" t="str">
        <f aca="false">IF($A994="","",SUMIFS($G$6:$G994,$C$6:$C994,$C994))</f>
        <v/>
      </c>
      <c r="I994" s="38" t="str">
        <f aca="false">IF($A994="","",IFERROR(ROUND(INDEX(Invoices!$J$6:$J$505,MATCH($C994,Invoices!$A$6:$A$505,0))-H994,2),""))</f>
        <v/>
      </c>
      <c r="J994" s="8" t="str">
        <f aca="false">IF($A994="","",IF(ISNA(MATCH($C994,Invoices!$A$6:$A$505,0)),"Check invoice no.",IF(I994&lt;0,"Overpaid","")))</f>
        <v/>
      </c>
    </row>
    <row r="995" customFormat="false" ht="15" hidden="false" customHeight="false" outlineLevel="0" collapsed="false">
      <c r="A995" s="7"/>
      <c r="B995" s="40"/>
      <c r="C995" s="7"/>
      <c r="D995" s="8" t="str">
        <f aca="false">IF($A995="","",IFERROR(INDEX(Invoices!$D$6:$D$505,MATCH($C995,Invoices!$A$6:$A$505,0)),"Invoice not found"))</f>
        <v/>
      </c>
      <c r="E995" s="7"/>
      <c r="F995" s="7"/>
      <c r="G995" s="42"/>
      <c r="H995" s="38" t="str">
        <f aca="false">IF($A995="","",SUMIFS($G$6:$G995,$C$6:$C995,$C995))</f>
        <v/>
      </c>
      <c r="I995" s="38" t="str">
        <f aca="false">IF($A995="","",IFERROR(ROUND(INDEX(Invoices!$J$6:$J$505,MATCH($C995,Invoices!$A$6:$A$505,0))-H995,2),""))</f>
        <v/>
      </c>
      <c r="J995" s="8" t="str">
        <f aca="false">IF($A995="","",IF(ISNA(MATCH($C995,Invoices!$A$6:$A$505,0)),"Check invoice no.",IF(I995&lt;0,"Overpaid","")))</f>
        <v/>
      </c>
    </row>
    <row r="996" customFormat="false" ht="15" hidden="false" customHeight="false" outlineLevel="0" collapsed="false">
      <c r="A996" s="7"/>
      <c r="B996" s="40"/>
      <c r="C996" s="7"/>
      <c r="D996" s="8" t="str">
        <f aca="false">IF($A996="","",IFERROR(INDEX(Invoices!$D$6:$D$505,MATCH($C996,Invoices!$A$6:$A$505,0)),"Invoice not found"))</f>
        <v/>
      </c>
      <c r="E996" s="7"/>
      <c r="F996" s="7"/>
      <c r="G996" s="42"/>
      <c r="H996" s="38" t="str">
        <f aca="false">IF($A996="","",SUMIFS($G$6:$G996,$C$6:$C996,$C996))</f>
        <v/>
      </c>
      <c r="I996" s="38" t="str">
        <f aca="false">IF($A996="","",IFERROR(ROUND(INDEX(Invoices!$J$6:$J$505,MATCH($C996,Invoices!$A$6:$A$505,0))-H996,2),""))</f>
        <v/>
      </c>
      <c r="J996" s="8" t="str">
        <f aca="false">IF($A996="","",IF(ISNA(MATCH($C996,Invoices!$A$6:$A$505,0)),"Check invoice no.",IF(I996&lt;0,"Overpaid","")))</f>
        <v/>
      </c>
    </row>
    <row r="997" customFormat="false" ht="15" hidden="false" customHeight="false" outlineLevel="0" collapsed="false">
      <c r="A997" s="7"/>
      <c r="B997" s="40"/>
      <c r="C997" s="7"/>
      <c r="D997" s="8" t="str">
        <f aca="false">IF($A997="","",IFERROR(INDEX(Invoices!$D$6:$D$505,MATCH($C997,Invoices!$A$6:$A$505,0)),"Invoice not found"))</f>
        <v/>
      </c>
      <c r="E997" s="7"/>
      <c r="F997" s="7"/>
      <c r="G997" s="42"/>
      <c r="H997" s="38" t="str">
        <f aca="false">IF($A997="","",SUMIFS($G$6:$G997,$C$6:$C997,$C997))</f>
        <v/>
      </c>
      <c r="I997" s="38" t="str">
        <f aca="false">IF($A997="","",IFERROR(ROUND(INDEX(Invoices!$J$6:$J$505,MATCH($C997,Invoices!$A$6:$A$505,0))-H997,2),""))</f>
        <v/>
      </c>
      <c r="J997" s="8" t="str">
        <f aca="false">IF($A997="","",IF(ISNA(MATCH($C997,Invoices!$A$6:$A$505,0)),"Check invoice no.",IF(I997&lt;0,"Overpaid","")))</f>
        <v/>
      </c>
    </row>
    <row r="998" customFormat="false" ht="15" hidden="false" customHeight="false" outlineLevel="0" collapsed="false">
      <c r="A998" s="7"/>
      <c r="B998" s="40"/>
      <c r="C998" s="7"/>
      <c r="D998" s="8" t="str">
        <f aca="false">IF($A998="","",IFERROR(INDEX(Invoices!$D$6:$D$505,MATCH($C998,Invoices!$A$6:$A$505,0)),"Invoice not found"))</f>
        <v/>
      </c>
      <c r="E998" s="7"/>
      <c r="F998" s="7"/>
      <c r="G998" s="42"/>
      <c r="H998" s="38" t="str">
        <f aca="false">IF($A998="","",SUMIFS($G$6:$G998,$C$6:$C998,$C998))</f>
        <v/>
      </c>
      <c r="I998" s="38" t="str">
        <f aca="false">IF($A998="","",IFERROR(ROUND(INDEX(Invoices!$J$6:$J$505,MATCH($C998,Invoices!$A$6:$A$505,0))-H998,2),""))</f>
        <v/>
      </c>
      <c r="J998" s="8" t="str">
        <f aca="false">IF($A998="","",IF(ISNA(MATCH($C998,Invoices!$A$6:$A$505,0)),"Check invoice no.",IF(I998&lt;0,"Overpaid","")))</f>
        <v/>
      </c>
    </row>
    <row r="999" customFormat="false" ht="15" hidden="false" customHeight="false" outlineLevel="0" collapsed="false">
      <c r="A999" s="7"/>
      <c r="B999" s="40"/>
      <c r="C999" s="7"/>
      <c r="D999" s="8" t="str">
        <f aca="false">IF($A999="","",IFERROR(INDEX(Invoices!$D$6:$D$505,MATCH($C999,Invoices!$A$6:$A$505,0)),"Invoice not found"))</f>
        <v/>
      </c>
      <c r="E999" s="7"/>
      <c r="F999" s="7"/>
      <c r="G999" s="42"/>
      <c r="H999" s="38" t="str">
        <f aca="false">IF($A999="","",SUMIFS($G$6:$G999,$C$6:$C999,$C999))</f>
        <v/>
      </c>
      <c r="I999" s="38" t="str">
        <f aca="false">IF($A999="","",IFERROR(ROUND(INDEX(Invoices!$J$6:$J$505,MATCH($C999,Invoices!$A$6:$A$505,0))-H999,2),""))</f>
        <v/>
      </c>
      <c r="J999" s="8" t="str">
        <f aca="false">IF($A999="","",IF(ISNA(MATCH($C999,Invoices!$A$6:$A$505,0)),"Check invoice no.",IF(I999&lt;0,"Overpaid","")))</f>
        <v/>
      </c>
    </row>
    <row r="1000" customFormat="false" ht="15" hidden="false" customHeight="false" outlineLevel="0" collapsed="false">
      <c r="A1000" s="7"/>
      <c r="B1000" s="40"/>
      <c r="C1000" s="7"/>
      <c r="D1000" s="8" t="str">
        <f aca="false">IF($A1000="","",IFERROR(INDEX(Invoices!$D$6:$D$505,MATCH($C1000,Invoices!$A$6:$A$505,0)),"Invoice not found"))</f>
        <v/>
      </c>
      <c r="E1000" s="7"/>
      <c r="F1000" s="7"/>
      <c r="G1000" s="42"/>
      <c r="H1000" s="38" t="str">
        <f aca="false">IF($A1000="","",SUMIFS($G$6:$G1000,$C$6:$C1000,$C1000))</f>
        <v/>
      </c>
      <c r="I1000" s="38" t="str">
        <f aca="false">IF($A1000="","",IFERROR(ROUND(INDEX(Invoices!$J$6:$J$505,MATCH($C1000,Invoices!$A$6:$A$505,0))-H1000,2),""))</f>
        <v/>
      </c>
      <c r="J1000" s="8" t="str">
        <f aca="false">IF($A1000="","",IF(ISNA(MATCH($C1000,Invoices!$A$6:$A$505,0)),"Check invoice no.",IF(I1000&lt;0,"Overpaid","")))</f>
        <v/>
      </c>
    </row>
    <row r="1001" customFormat="false" ht="15" hidden="false" customHeight="false" outlineLevel="0" collapsed="false">
      <c r="A1001" s="7"/>
      <c r="B1001" s="40"/>
      <c r="C1001" s="7"/>
      <c r="D1001" s="8" t="str">
        <f aca="false">IF($A1001="","",IFERROR(INDEX(Invoices!$D$6:$D$505,MATCH($C1001,Invoices!$A$6:$A$505,0)),"Invoice not found"))</f>
        <v/>
      </c>
      <c r="E1001" s="7"/>
      <c r="F1001" s="7"/>
      <c r="G1001" s="42"/>
      <c r="H1001" s="38" t="str">
        <f aca="false">IF($A1001="","",SUMIFS($G$6:$G1001,$C$6:$C1001,$C1001))</f>
        <v/>
      </c>
      <c r="I1001" s="38" t="str">
        <f aca="false">IF($A1001="","",IFERROR(ROUND(INDEX(Invoices!$J$6:$J$505,MATCH($C1001,Invoices!$A$6:$A$505,0))-H1001,2),""))</f>
        <v/>
      </c>
      <c r="J1001" s="8" t="str">
        <f aca="false">IF($A1001="","",IF(ISNA(MATCH($C1001,Invoices!$A$6:$A$505,0)),"Check invoice no.",IF(I1001&lt;0,"Overpaid","")))</f>
        <v/>
      </c>
    </row>
    <row r="1002" customFormat="false" ht="15" hidden="false" customHeight="false" outlineLevel="0" collapsed="false">
      <c r="A1002" s="7"/>
      <c r="B1002" s="40"/>
      <c r="C1002" s="7"/>
      <c r="D1002" s="8" t="str">
        <f aca="false">IF($A1002="","",IFERROR(INDEX(Invoices!$D$6:$D$505,MATCH($C1002,Invoices!$A$6:$A$505,0)),"Invoice not found"))</f>
        <v/>
      </c>
      <c r="E1002" s="7"/>
      <c r="F1002" s="7"/>
      <c r="G1002" s="42"/>
      <c r="H1002" s="38" t="str">
        <f aca="false">IF($A1002="","",SUMIFS($G$6:$G1002,$C$6:$C1002,$C1002))</f>
        <v/>
      </c>
      <c r="I1002" s="38" t="str">
        <f aca="false">IF($A1002="","",IFERROR(ROUND(INDEX(Invoices!$J$6:$J$505,MATCH($C1002,Invoices!$A$6:$A$505,0))-H1002,2),""))</f>
        <v/>
      </c>
      <c r="J1002" s="8" t="str">
        <f aca="false">IF($A1002="","",IF(ISNA(MATCH($C1002,Invoices!$A$6:$A$505,0)),"Check invoice no.",IF(I1002&lt;0,"Overpaid","")))</f>
        <v/>
      </c>
    </row>
    <row r="1003" customFormat="false" ht="15" hidden="false" customHeight="false" outlineLevel="0" collapsed="false">
      <c r="A1003" s="7"/>
      <c r="B1003" s="40"/>
      <c r="C1003" s="7"/>
      <c r="D1003" s="8" t="str">
        <f aca="false">IF($A1003="","",IFERROR(INDEX(Invoices!$D$6:$D$505,MATCH($C1003,Invoices!$A$6:$A$505,0)),"Invoice not found"))</f>
        <v/>
      </c>
      <c r="E1003" s="7"/>
      <c r="F1003" s="7"/>
      <c r="G1003" s="42"/>
      <c r="H1003" s="38" t="str">
        <f aca="false">IF($A1003="","",SUMIFS($G$6:$G1003,$C$6:$C1003,$C1003))</f>
        <v/>
      </c>
      <c r="I1003" s="38" t="str">
        <f aca="false">IF($A1003="","",IFERROR(ROUND(INDEX(Invoices!$J$6:$J$505,MATCH($C1003,Invoices!$A$6:$A$505,0))-H1003,2),""))</f>
        <v/>
      </c>
      <c r="J1003" s="8" t="str">
        <f aca="false">IF($A1003="","",IF(ISNA(MATCH($C1003,Invoices!$A$6:$A$505,0)),"Check invoice no.",IF(I1003&lt;0,"Overpaid","")))</f>
        <v/>
      </c>
    </row>
    <row r="1004" customFormat="false" ht="15" hidden="false" customHeight="false" outlineLevel="0" collapsed="false">
      <c r="A1004" s="7"/>
      <c r="B1004" s="40"/>
      <c r="C1004" s="7"/>
      <c r="D1004" s="8" t="str">
        <f aca="false">IF($A1004="","",IFERROR(INDEX(Invoices!$D$6:$D$505,MATCH($C1004,Invoices!$A$6:$A$505,0)),"Invoice not found"))</f>
        <v/>
      </c>
      <c r="E1004" s="7"/>
      <c r="F1004" s="7"/>
      <c r="G1004" s="42"/>
      <c r="H1004" s="38" t="str">
        <f aca="false">IF($A1004="","",SUMIFS($G$6:$G1004,$C$6:$C1004,$C1004))</f>
        <v/>
      </c>
      <c r="I1004" s="38" t="str">
        <f aca="false">IF($A1004="","",IFERROR(ROUND(INDEX(Invoices!$J$6:$J$505,MATCH($C1004,Invoices!$A$6:$A$505,0))-H1004,2),""))</f>
        <v/>
      </c>
      <c r="J1004" s="8" t="str">
        <f aca="false">IF($A1004="","",IF(ISNA(MATCH($C1004,Invoices!$A$6:$A$505,0)),"Check invoice no.",IF(I1004&lt;0,"Overpaid","")))</f>
        <v/>
      </c>
    </row>
    <row r="1005" customFormat="false" ht="15" hidden="false" customHeight="false" outlineLevel="0" collapsed="false">
      <c r="A1005" s="7"/>
      <c r="B1005" s="40"/>
      <c r="C1005" s="7"/>
      <c r="D1005" s="8" t="str">
        <f aca="false">IF($A1005="","",IFERROR(INDEX(Invoices!$D$6:$D$505,MATCH($C1005,Invoices!$A$6:$A$505,0)),"Invoice not found"))</f>
        <v/>
      </c>
      <c r="E1005" s="7"/>
      <c r="F1005" s="7"/>
      <c r="G1005" s="42"/>
      <c r="H1005" s="38" t="str">
        <f aca="false">IF($A1005="","",SUMIFS($G$6:$G1005,$C$6:$C1005,$C1005))</f>
        <v/>
      </c>
      <c r="I1005" s="38" t="str">
        <f aca="false">IF($A1005="","",IFERROR(ROUND(INDEX(Invoices!$J$6:$J$505,MATCH($C1005,Invoices!$A$6:$A$505,0))-H1005,2),""))</f>
        <v/>
      </c>
      <c r="J1005" s="8" t="str">
        <f aca="false">IF($A1005="","",IF(ISNA(MATCH($C1005,Invoices!$A$6:$A$505,0)),"Check invoice no.",IF(I1005&lt;0,"Overpaid","")))</f>
        <v/>
      </c>
    </row>
  </sheetData>
  <autoFilter ref="A5:J1005"/>
  <conditionalFormatting sqref="J6:J1005">
    <cfRule type="expression" priority="2" aboveAverage="0" equalAverage="0" bottom="0" percent="0" rank="0" text="" dxfId="0">
      <formula>$J6&lt;&gt;""</formula>
    </cfRule>
  </conditionalFormatting>
  <dataValidations count="4">
    <dataValidation allowBlank="true" error="Enter a valid date" errorStyle="stop" operator="greaterThan" showDropDown="false" showErrorMessage="true" showInputMessage="false" sqref="B6:B1005" type="date">
      <formula1>36526</formula1>
      <formula2>0</formula2>
    </dataValidation>
    <dataValidation allowBlank="true" error="Pick an invoice number from the Invoices sheet" errorStyle="stop" operator="between" showDropDown="false" showErrorMessage="true" showInputMessage="false" sqref="C6:C1005" type="list">
      <formula1>Invoices!$A$6:$A$505</formula1>
      <formula2>0</formula2>
    </dataValidation>
    <dataValidation allowBlank="true" errorStyle="stop" operator="between" showDropDown="false" showErrorMessage="false" showInputMessage="false" sqref="E6:E1005" type="list">
      <formula1>Setup!$B$42:$B$47</formula1>
      <formula2>0</formula2>
    </dataValidation>
    <dataValidation allowBlank="true" error="Amount must be greater than 0" errorStyle="stop" operator="greaterThan" showDropDown="false" showErrorMessage="true" showInputMessage="false" sqref="G6:G1005" type="decimal">
      <formula1>0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227"/>
    <pageSetUpPr fitToPage="true"/>
  </sheetPr>
  <dimension ref="B1:G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8"/>
    <col collapsed="false" customWidth="true" hidden="false" outlineLevel="0" max="3" min="3" style="0" width="12"/>
    <col collapsed="false" customWidth="true" hidden="false" outlineLevel="0" max="4" min="4" style="0" width="17"/>
    <col collapsed="false" customWidth="true" hidden="false" outlineLevel="0" max="5" min="5" style="0" width="19"/>
    <col collapsed="false" customWidth="true" hidden="false" outlineLevel="0" max="6" min="6" style="0" width="3"/>
    <col collapsed="false" customWidth="true" hidden="false" outlineLevel="0" max="7" min="7" style="0" width="24"/>
  </cols>
  <sheetData>
    <row r="1" customFormat="false" ht="22.05" hidden="false" customHeight="false" outlineLevel="0" collapsed="false">
      <c r="B1" s="1" t="str">
        <f aca="false">Setup!$B$17</f>
        <v>Your Business Name</v>
      </c>
      <c r="D1" s="43" t="s">
        <v>173</v>
      </c>
      <c r="E1" s="43"/>
    </row>
    <row r="2" customFormat="false" ht="15" hidden="false" customHeight="false" outlineLevel="0" collapsed="false">
      <c r="B2" s="14" t="str">
        <f aca="false">Setup!$B$18</f>
        <v>Street address, Area</v>
      </c>
      <c r="D2" s="43"/>
      <c r="E2" s="43"/>
      <c r="G2" s="44" t="s">
        <v>174</v>
      </c>
    </row>
    <row r="3" customFormat="false" ht="15" hidden="false" customHeight="false" outlineLevel="0" collapsed="false">
      <c r="B3" s="14" t="str">
        <f aca="false">Setup!$B$19</f>
        <v>City, Country</v>
      </c>
      <c r="G3" s="45" t="s">
        <v>142</v>
      </c>
    </row>
    <row r="4" customFormat="false" ht="15" hidden="false" customHeight="false" outlineLevel="0" collapsed="false">
      <c r="B4" s="14" t="str">
        <f aca="false">Setup!$B$20&amp;"   |   "&amp;Setup!$B$21</f>
        <v>+233 00 000 0000   |   accounts@yourbusiness.com</v>
      </c>
      <c r="G4" s="33" t="s">
        <v>175</v>
      </c>
    </row>
    <row r="5" customFormat="false" ht="15" hidden="false" customHeight="false" outlineLevel="0" collapsed="false">
      <c r="B5" s="14" t="str">
        <f aca="false">IF(Setup!$B$22="","","Tax / Reg. No: "&amp;Setup!$B$22)</f>
        <v/>
      </c>
      <c r="G5" s="46" t="s">
        <v>176</v>
      </c>
    </row>
    <row r="6" customFormat="false" ht="3" hidden="false" customHeight="true" outlineLevel="0" collapsed="false">
      <c r="B6" s="3"/>
      <c r="C6" s="3"/>
      <c r="D6" s="3"/>
      <c r="E6" s="3"/>
      <c r="G6" s="47" t="n">
        <f aca="false">IFERROR(MATCH($G$3,Invoices!$A$6:$A$505,0),"")</f>
        <v>4</v>
      </c>
    </row>
    <row r="7" customFormat="false" ht="15" hidden="false" customHeight="false" outlineLevel="0" collapsed="false">
      <c r="G7" s="47" t="n">
        <f aca="false">IF($G$6="","",IFERROR(MATCH(INDEX(Invoices!$C$6:$C$505,$G$6),Customers!$A$6:$A$205,0),""))</f>
        <v>1</v>
      </c>
    </row>
    <row r="8" customFormat="false" ht="15" hidden="false" customHeight="false" outlineLevel="0" collapsed="false">
      <c r="B8" s="4" t="s">
        <v>177</v>
      </c>
      <c r="D8" s="4" t="s">
        <v>178</v>
      </c>
      <c r="E8" s="5"/>
    </row>
    <row r="9" customFormat="false" ht="15" hidden="false" customHeight="false" outlineLevel="0" collapsed="false">
      <c r="B9" s="48" t="str">
        <f aca="false">IF($G$7="","",INDEX(Customers!$B$6:$B$205,$G$7)&amp;"")</f>
        <v>Greenfield Agro Ltd</v>
      </c>
      <c r="D9" s="49" t="s">
        <v>179</v>
      </c>
      <c r="E9" s="50" t="str">
        <f aca="false">IF($G$6="","",INDEX(Invoices!$A$6:$A$505,$G$6))</f>
        <v>INV-0004</v>
      </c>
    </row>
    <row r="10" customFormat="false" ht="15" hidden="false" customHeight="false" outlineLevel="0" collapsed="false">
      <c r="B10" s="6" t="str">
        <f aca="false">IF($G$7="","",INDEX(Customers!$C$6:$C$205,$G$7)&amp;"")</f>
        <v>Ama Mensah</v>
      </c>
      <c r="D10" s="49" t="s">
        <v>180</v>
      </c>
      <c r="E10" s="51" t="n">
        <f aca="false">IF($G$6="","",INDEX(Invoices!$B$6:$B$505,$G$6))</f>
        <v>46266</v>
      </c>
    </row>
    <row r="11" customFormat="false" ht="15" hidden="false" customHeight="false" outlineLevel="0" collapsed="false">
      <c r="B11" s="6" t="str">
        <f aca="false">IF($G$7="","",INDEX(Customers!$F$6:$F$205,$G$7)&amp;"")</f>
        <v>12 Ring Road, Accra</v>
      </c>
      <c r="D11" s="49" t="s">
        <v>181</v>
      </c>
      <c r="E11" s="51" t="n">
        <f aca="false">IF($G$6="","",INDEX(Invoices!$F$6:$F$505,$G$6))</f>
        <v>46296</v>
      </c>
    </row>
    <row r="12" customFormat="false" ht="15" hidden="false" customHeight="false" outlineLevel="0" collapsed="false">
      <c r="B12" s="6" t="str">
        <f aca="false">IF($G$7="","",INDEX(Customers!$D$6:$D$205,$G$7)&amp;"")</f>
        <v>accounts@greenfield.example</v>
      </c>
      <c r="D12" s="49" t="s">
        <v>182</v>
      </c>
      <c r="E12" s="50" t="str">
        <f aca="false">IF($G$6="","",INDEX(Invoices!$E$6:$E$505,$G$6)&amp;" days")</f>
        <v>30 days</v>
      </c>
    </row>
    <row r="13" customFormat="false" ht="15" hidden="false" customHeight="false" outlineLevel="0" collapsed="false">
      <c r="B13" s="6" t="str">
        <f aca="false">IF($G$7="","",INDEX(Customers!$E$6:$E$205,$G$7)&amp;"")</f>
        <v>024 111 0001</v>
      </c>
      <c r="D13" s="49" t="s">
        <v>92</v>
      </c>
      <c r="E13" s="50" t="str">
        <f aca="false">IF($G$6="","",INDEX(Invoices!$N$6:$N$505,$G$6))</f>
        <v>Overdue</v>
      </c>
    </row>
    <row r="15" customFormat="false" ht="15" hidden="false" customHeight="false" outlineLevel="0" collapsed="false">
      <c r="B15" s="52" t="s">
        <v>146</v>
      </c>
      <c r="C15" s="53" t="s">
        <v>147</v>
      </c>
      <c r="D15" s="53" t="str">
        <f aca="false">"Unit price ("&amp;Setup!$B$25&amp;")"</f>
        <v>Unit price (GH₵)</v>
      </c>
      <c r="E15" s="53" t="str">
        <f aca="false">"Amount ("&amp;Setup!$B$25&amp;")"</f>
        <v>Amount (GH₵)</v>
      </c>
    </row>
    <row r="16" customFormat="false" ht="15" hidden="false" customHeight="false" outlineLevel="0" collapsed="false">
      <c r="B16" s="54" t="str">
        <f aca="false">IF($G$3="","",IFERROR(INDEX('Line Items'!$B$6:$B$1505,MATCH($G$3&amp;"|"&amp;ROWS(B$16:B16),'Line Items'!$G$6:$G$1505,0))&amp;"",""))</f>
        <v>Data dashboard development</v>
      </c>
      <c r="C16" s="55" t="n">
        <f aca="false">IF($G$3="","",IFERROR(INDEX('Line Items'!$C$6:$C$1505,MATCH($G$3&amp;"|"&amp;ROWS(B$16:B16),'Line Items'!$G$6:$G$1505,0)),""))</f>
        <v>1</v>
      </c>
      <c r="D16" s="56" t="n">
        <f aca="false">IF($G$3="","",IFERROR(INDEX('Line Items'!$D$6:$D$1505,MATCH($G$3&amp;"|"&amp;ROWS(B$16:B16),'Line Items'!$G$6:$G$1505,0)),""))</f>
        <v>6000</v>
      </c>
      <c r="E16" s="56" t="n">
        <f aca="false">IF($G$3="","",IFERROR(INDEX('Line Items'!$E$6:$E$1505,MATCH($G$3&amp;"|"&amp;ROWS(B$16:B16),'Line Items'!$G$6:$G$1505,0)),""))</f>
        <v>6000</v>
      </c>
    </row>
    <row r="17" customFormat="false" ht="15" hidden="false" customHeight="false" outlineLevel="0" collapsed="false">
      <c r="B17" s="54" t="str">
        <f aca="false">IF($G$3="","",IFERROR(INDEX('Line Items'!$B$6:$B$1505,MATCH($G$3&amp;"|"&amp;ROWS(B$16:B17),'Line Items'!$G$6:$G$1505,0))&amp;"",""))</f>
        <v/>
      </c>
      <c r="C17" s="55" t="str">
        <f aca="false">IF($G$3="","",IFERROR(INDEX('Line Items'!$C$6:$C$1505,MATCH($G$3&amp;"|"&amp;ROWS(B$16:B17),'Line Items'!$G$6:$G$1505,0)),""))</f>
        <v/>
      </c>
      <c r="D17" s="56" t="str">
        <f aca="false">IF($G$3="","",IFERROR(INDEX('Line Items'!$D$6:$D$1505,MATCH($G$3&amp;"|"&amp;ROWS(B$16:B17),'Line Items'!$G$6:$G$1505,0)),""))</f>
        <v/>
      </c>
      <c r="E17" s="56" t="str">
        <f aca="false">IF($G$3="","",IFERROR(INDEX('Line Items'!$E$6:$E$1505,MATCH($G$3&amp;"|"&amp;ROWS(B$16:B17),'Line Items'!$G$6:$G$1505,0)),""))</f>
        <v/>
      </c>
    </row>
    <row r="18" customFormat="false" ht="15" hidden="false" customHeight="false" outlineLevel="0" collapsed="false">
      <c r="B18" s="54" t="str">
        <f aca="false">IF($G$3="","",IFERROR(INDEX('Line Items'!$B$6:$B$1505,MATCH($G$3&amp;"|"&amp;ROWS(B$16:B18),'Line Items'!$G$6:$G$1505,0))&amp;"",""))</f>
        <v/>
      </c>
      <c r="C18" s="55" t="str">
        <f aca="false">IF($G$3="","",IFERROR(INDEX('Line Items'!$C$6:$C$1505,MATCH($G$3&amp;"|"&amp;ROWS(B$16:B18),'Line Items'!$G$6:$G$1505,0)),""))</f>
        <v/>
      </c>
      <c r="D18" s="56" t="str">
        <f aca="false">IF($G$3="","",IFERROR(INDEX('Line Items'!$D$6:$D$1505,MATCH($G$3&amp;"|"&amp;ROWS(B$16:B18),'Line Items'!$G$6:$G$1505,0)),""))</f>
        <v/>
      </c>
      <c r="E18" s="56" t="str">
        <f aca="false">IF($G$3="","",IFERROR(INDEX('Line Items'!$E$6:$E$1505,MATCH($G$3&amp;"|"&amp;ROWS(B$16:B18),'Line Items'!$G$6:$G$1505,0)),""))</f>
        <v/>
      </c>
    </row>
    <row r="19" customFormat="false" ht="15" hidden="false" customHeight="false" outlineLevel="0" collapsed="false">
      <c r="B19" s="54" t="str">
        <f aca="false">IF($G$3="","",IFERROR(INDEX('Line Items'!$B$6:$B$1505,MATCH($G$3&amp;"|"&amp;ROWS(B$16:B19),'Line Items'!$G$6:$G$1505,0))&amp;"",""))</f>
        <v/>
      </c>
      <c r="C19" s="55" t="str">
        <f aca="false">IF($G$3="","",IFERROR(INDEX('Line Items'!$C$6:$C$1505,MATCH($G$3&amp;"|"&amp;ROWS(B$16:B19),'Line Items'!$G$6:$G$1505,0)),""))</f>
        <v/>
      </c>
      <c r="D19" s="56" t="str">
        <f aca="false">IF($G$3="","",IFERROR(INDEX('Line Items'!$D$6:$D$1505,MATCH($G$3&amp;"|"&amp;ROWS(B$16:B19),'Line Items'!$G$6:$G$1505,0)),""))</f>
        <v/>
      </c>
      <c r="E19" s="56" t="str">
        <f aca="false">IF($G$3="","",IFERROR(INDEX('Line Items'!$E$6:$E$1505,MATCH($G$3&amp;"|"&amp;ROWS(B$16:B19),'Line Items'!$G$6:$G$1505,0)),""))</f>
        <v/>
      </c>
    </row>
    <row r="20" customFormat="false" ht="15" hidden="false" customHeight="false" outlineLevel="0" collapsed="false">
      <c r="B20" s="54" t="str">
        <f aca="false">IF($G$3="","",IFERROR(INDEX('Line Items'!$B$6:$B$1505,MATCH($G$3&amp;"|"&amp;ROWS(B$16:B20),'Line Items'!$G$6:$G$1505,0))&amp;"",""))</f>
        <v/>
      </c>
      <c r="C20" s="55" t="str">
        <f aca="false">IF($G$3="","",IFERROR(INDEX('Line Items'!$C$6:$C$1505,MATCH($G$3&amp;"|"&amp;ROWS(B$16:B20),'Line Items'!$G$6:$G$1505,0)),""))</f>
        <v/>
      </c>
      <c r="D20" s="56" t="str">
        <f aca="false">IF($G$3="","",IFERROR(INDEX('Line Items'!$D$6:$D$1505,MATCH($G$3&amp;"|"&amp;ROWS(B$16:B20),'Line Items'!$G$6:$G$1505,0)),""))</f>
        <v/>
      </c>
      <c r="E20" s="56" t="str">
        <f aca="false">IF($G$3="","",IFERROR(INDEX('Line Items'!$E$6:$E$1505,MATCH($G$3&amp;"|"&amp;ROWS(B$16:B20),'Line Items'!$G$6:$G$1505,0)),""))</f>
        <v/>
      </c>
    </row>
    <row r="21" customFormat="false" ht="15" hidden="false" customHeight="false" outlineLevel="0" collapsed="false">
      <c r="B21" s="54" t="str">
        <f aca="false">IF($G$3="","",IFERROR(INDEX('Line Items'!$B$6:$B$1505,MATCH($G$3&amp;"|"&amp;ROWS(B$16:B21),'Line Items'!$G$6:$G$1505,0))&amp;"",""))</f>
        <v/>
      </c>
      <c r="C21" s="55" t="str">
        <f aca="false">IF($G$3="","",IFERROR(INDEX('Line Items'!$C$6:$C$1505,MATCH($G$3&amp;"|"&amp;ROWS(B$16:B21),'Line Items'!$G$6:$G$1505,0)),""))</f>
        <v/>
      </c>
      <c r="D21" s="56" t="str">
        <f aca="false">IF($G$3="","",IFERROR(INDEX('Line Items'!$D$6:$D$1505,MATCH($G$3&amp;"|"&amp;ROWS(B$16:B21),'Line Items'!$G$6:$G$1505,0)),""))</f>
        <v/>
      </c>
      <c r="E21" s="56" t="str">
        <f aca="false">IF($G$3="","",IFERROR(INDEX('Line Items'!$E$6:$E$1505,MATCH($G$3&amp;"|"&amp;ROWS(B$16:B21),'Line Items'!$G$6:$G$1505,0)),""))</f>
        <v/>
      </c>
    </row>
    <row r="22" customFormat="false" ht="15" hidden="false" customHeight="false" outlineLevel="0" collapsed="false">
      <c r="B22" s="54" t="str">
        <f aca="false">IF($G$3="","",IFERROR(INDEX('Line Items'!$B$6:$B$1505,MATCH($G$3&amp;"|"&amp;ROWS(B$16:B22),'Line Items'!$G$6:$G$1505,0))&amp;"",""))</f>
        <v/>
      </c>
      <c r="C22" s="55" t="str">
        <f aca="false">IF($G$3="","",IFERROR(INDEX('Line Items'!$C$6:$C$1505,MATCH($G$3&amp;"|"&amp;ROWS(B$16:B22),'Line Items'!$G$6:$G$1505,0)),""))</f>
        <v/>
      </c>
      <c r="D22" s="56" t="str">
        <f aca="false">IF($G$3="","",IFERROR(INDEX('Line Items'!$D$6:$D$1505,MATCH($G$3&amp;"|"&amp;ROWS(B$16:B22),'Line Items'!$G$6:$G$1505,0)),""))</f>
        <v/>
      </c>
      <c r="E22" s="56" t="str">
        <f aca="false">IF($G$3="","",IFERROR(INDEX('Line Items'!$E$6:$E$1505,MATCH($G$3&amp;"|"&amp;ROWS(B$16:B22),'Line Items'!$G$6:$G$1505,0)),""))</f>
        <v/>
      </c>
    </row>
    <row r="23" customFormat="false" ht="15" hidden="false" customHeight="false" outlineLevel="0" collapsed="false">
      <c r="B23" s="54" t="str">
        <f aca="false">IF($G$3="","",IFERROR(INDEX('Line Items'!$B$6:$B$1505,MATCH($G$3&amp;"|"&amp;ROWS(B$16:B23),'Line Items'!$G$6:$G$1505,0))&amp;"",""))</f>
        <v/>
      </c>
      <c r="C23" s="55" t="str">
        <f aca="false">IF($G$3="","",IFERROR(INDEX('Line Items'!$C$6:$C$1505,MATCH($G$3&amp;"|"&amp;ROWS(B$16:B23),'Line Items'!$G$6:$G$1505,0)),""))</f>
        <v/>
      </c>
      <c r="D23" s="56" t="str">
        <f aca="false">IF($G$3="","",IFERROR(INDEX('Line Items'!$D$6:$D$1505,MATCH($G$3&amp;"|"&amp;ROWS(B$16:B23),'Line Items'!$G$6:$G$1505,0)),""))</f>
        <v/>
      </c>
      <c r="E23" s="56" t="str">
        <f aca="false">IF($G$3="","",IFERROR(INDEX('Line Items'!$E$6:$E$1505,MATCH($G$3&amp;"|"&amp;ROWS(B$16:B23),'Line Items'!$G$6:$G$1505,0)),""))</f>
        <v/>
      </c>
    </row>
    <row r="24" customFormat="false" ht="15" hidden="false" customHeight="false" outlineLevel="0" collapsed="false">
      <c r="B24" s="54" t="str">
        <f aca="false">IF($G$3="","",IFERROR(INDEX('Line Items'!$B$6:$B$1505,MATCH($G$3&amp;"|"&amp;ROWS(B$16:B24),'Line Items'!$G$6:$G$1505,0))&amp;"",""))</f>
        <v/>
      </c>
      <c r="C24" s="55" t="str">
        <f aca="false">IF($G$3="","",IFERROR(INDEX('Line Items'!$C$6:$C$1505,MATCH($G$3&amp;"|"&amp;ROWS(B$16:B24),'Line Items'!$G$6:$G$1505,0)),""))</f>
        <v/>
      </c>
      <c r="D24" s="56" t="str">
        <f aca="false">IF($G$3="","",IFERROR(INDEX('Line Items'!$D$6:$D$1505,MATCH($G$3&amp;"|"&amp;ROWS(B$16:B24),'Line Items'!$G$6:$G$1505,0)),""))</f>
        <v/>
      </c>
      <c r="E24" s="56" t="str">
        <f aca="false">IF($G$3="","",IFERROR(INDEX('Line Items'!$E$6:$E$1505,MATCH($G$3&amp;"|"&amp;ROWS(B$16:B24),'Line Items'!$G$6:$G$1505,0)),""))</f>
        <v/>
      </c>
    </row>
    <row r="25" customFormat="false" ht="15" hidden="false" customHeight="false" outlineLevel="0" collapsed="false">
      <c r="B25" s="54" t="str">
        <f aca="false">IF($G$3="","",IFERROR(INDEX('Line Items'!$B$6:$B$1505,MATCH($G$3&amp;"|"&amp;ROWS(B$16:B25),'Line Items'!$G$6:$G$1505,0))&amp;"",""))</f>
        <v/>
      </c>
      <c r="C25" s="55" t="str">
        <f aca="false">IF($G$3="","",IFERROR(INDEX('Line Items'!$C$6:$C$1505,MATCH($G$3&amp;"|"&amp;ROWS(B$16:B25),'Line Items'!$G$6:$G$1505,0)),""))</f>
        <v/>
      </c>
      <c r="D25" s="56" t="str">
        <f aca="false">IF($G$3="","",IFERROR(INDEX('Line Items'!$D$6:$D$1505,MATCH($G$3&amp;"|"&amp;ROWS(B$16:B25),'Line Items'!$G$6:$G$1505,0)),""))</f>
        <v/>
      </c>
      <c r="E25" s="56" t="str">
        <f aca="false">IF($G$3="","",IFERROR(INDEX('Line Items'!$E$6:$E$1505,MATCH($G$3&amp;"|"&amp;ROWS(B$16:B25),'Line Items'!$G$6:$G$1505,0)),""))</f>
        <v/>
      </c>
    </row>
    <row r="26" customFormat="false" ht="15" hidden="false" customHeight="false" outlineLevel="0" collapsed="false">
      <c r="B26" s="54" t="str">
        <f aca="false">IF($G$3="","",IFERROR(INDEX('Line Items'!$B$6:$B$1505,MATCH($G$3&amp;"|"&amp;ROWS(B$16:B26),'Line Items'!$G$6:$G$1505,0))&amp;"",""))</f>
        <v/>
      </c>
      <c r="C26" s="55" t="str">
        <f aca="false">IF($G$3="","",IFERROR(INDEX('Line Items'!$C$6:$C$1505,MATCH($G$3&amp;"|"&amp;ROWS(B$16:B26),'Line Items'!$G$6:$G$1505,0)),""))</f>
        <v/>
      </c>
      <c r="D26" s="56" t="str">
        <f aca="false">IF($G$3="","",IFERROR(INDEX('Line Items'!$D$6:$D$1505,MATCH($G$3&amp;"|"&amp;ROWS(B$16:B26),'Line Items'!$G$6:$G$1505,0)),""))</f>
        <v/>
      </c>
      <c r="E26" s="56" t="str">
        <f aca="false">IF($G$3="","",IFERROR(INDEX('Line Items'!$E$6:$E$1505,MATCH($G$3&amp;"|"&amp;ROWS(B$16:B26),'Line Items'!$G$6:$G$1505,0)),""))</f>
        <v/>
      </c>
    </row>
    <row r="27" customFormat="false" ht="15" hidden="false" customHeight="false" outlineLevel="0" collapsed="false">
      <c r="B27" s="54" t="str">
        <f aca="false">IF($G$3="","",IFERROR(INDEX('Line Items'!$B$6:$B$1505,MATCH($G$3&amp;"|"&amp;ROWS(B$16:B27),'Line Items'!$G$6:$G$1505,0))&amp;"",""))</f>
        <v/>
      </c>
      <c r="C27" s="55" t="str">
        <f aca="false">IF($G$3="","",IFERROR(INDEX('Line Items'!$C$6:$C$1505,MATCH($G$3&amp;"|"&amp;ROWS(B$16:B27),'Line Items'!$G$6:$G$1505,0)),""))</f>
        <v/>
      </c>
      <c r="D27" s="56" t="str">
        <f aca="false">IF($G$3="","",IFERROR(INDEX('Line Items'!$D$6:$D$1505,MATCH($G$3&amp;"|"&amp;ROWS(B$16:B27),'Line Items'!$G$6:$G$1505,0)),""))</f>
        <v/>
      </c>
      <c r="E27" s="56" t="str">
        <f aca="false">IF($G$3="","",IFERROR(INDEX('Line Items'!$E$6:$E$1505,MATCH($G$3&amp;"|"&amp;ROWS(B$16:B27),'Line Items'!$G$6:$G$1505,0)),""))</f>
        <v/>
      </c>
    </row>
    <row r="28" customFormat="false" ht="15" hidden="false" customHeight="false" outlineLevel="0" collapsed="false">
      <c r="B28" s="54" t="str">
        <f aca="false">IF($G$3="","",IFERROR(INDEX('Line Items'!$B$6:$B$1505,MATCH($G$3&amp;"|"&amp;ROWS(B$16:B28),'Line Items'!$G$6:$G$1505,0))&amp;"",""))</f>
        <v/>
      </c>
      <c r="C28" s="55" t="str">
        <f aca="false">IF($G$3="","",IFERROR(INDEX('Line Items'!$C$6:$C$1505,MATCH($G$3&amp;"|"&amp;ROWS(B$16:B28),'Line Items'!$G$6:$G$1505,0)),""))</f>
        <v/>
      </c>
      <c r="D28" s="56" t="str">
        <f aca="false">IF($G$3="","",IFERROR(INDEX('Line Items'!$D$6:$D$1505,MATCH($G$3&amp;"|"&amp;ROWS(B$16:B28),'Line Items'!$G$6:$G$1505,0)),""))</f>
        <v/>
      </c>
      <c r="E28" s="56" t="str">
        <f aca="false">IF($G$3="","",IFERROR(INDEX('Line Items'!$E$6:$E$1505,MATCH($G$3&amp;"|"&amp;ROWS(B$16:B28),'Line Items'!$G$6:$G$1505,0)),""))</f>
        <v/>
      </c>
    </row>
    <row r="29" customFormat="false" ht="15" hidden="false" customHeight="false" outlineLevel="0" collapsed="false">
      <c r="B29" s="54" t="str">
        <f aca="false">IF($G$3="","",IFERROR(INDEX('Line Items'!$B$6:$B$1505,MATCH($G$3&amp;"|"&amp;ROWS(B$16:B29),'Line Items'!$G$6:$G$1505,0))&amp;"",""))</f>
        <v/>
      </c>
      <c r="C29" s="55" t="str">
        <f aca="false">IF($G$3="","",IFERROR(INDEX('Line Items'!$C$6:$C$1505,MATCH($G$3&amp;"|"&amp;ROWS(B$16:B29),'Line Items'!$G$6:$G$1505,0)),""))</f>
        <v/>
      </c>
      <c r="D29" s="56" t="str">
        <f aca="false">IF($G$3="","",IFERROR(INDEX('Line Items'!$D$6:$D$1505,MATCH($G$3&amp;"|"&amp;ROWS(B$16:B29),'Line Items'!$G$6:$G$1505,0)),""))</f>
        <v/>
      </c>
      <c r="E29" s="56" t="str">
        <f aca="false">IF($G$3="","",IFERROR(INDEX('Line Items'!$E$6:$E$1505,MATCH($G$3&amp;"|"&amp;ROWS(B$16:B29),'Line Items'!$G$6:$G$1505,0)),""))</f>
        <v/>
      </c>
    </row>
    <row r="30" customFormat="false" ht="15" hidden="false" customHeight="false" outlineLevel="0" collapsed="false">
      <c r="B30" s="54" t="str">
        <f aca="false">IF($G$3="","",IFERROR(INDEX('Line Items'!$B$6:$B$1505,MATCH($G$3&amp;"|"&amp;ROWS(B$16:B30),'Line Items'!$G$6:$G$1505,0))&amp;"",""))</f>
        <v/>
      </c>
      <c r="C30" s="55" t="str">
        <f aca="false">IF($G$3="","",IFERROR(INDEX('Line Items'!$C$6:$C$1505,MATCH($G$3&amp;"|"&amp;ROWS(B$16:B30),'Line Items'!$G$6:$G$1505,0)),""))</f>
        <v/>
      </c>
      <c r="D30" s="56" t="str">
        <f aca="false">IF($G$3="","",IFERROR(INDEX('Line Items'!$D$6:$D$1505,MATCH($G$3&amp;"|"&amp;ROWS(B$16:B30),'Line Items'!$G$6:$G$1505,0)),""))</f>
        <v/>
      </c>
      <c r="E30" s="56" t="str">
        <f aca="false">IF($G$3="","",IFERROR(INDEX('Line Items'!$E$6:$E$1505,MATCH($G$3&amp;"|"&amp;ROWS(B$16:B30),'Line Items'!$G$6:$G$1505,0)),""))</f>
        <v/>
      </c>
    </row>
    <row r="31" customFormat="false" ht="15" hidden="false" customHeight="false" outlineLevel="0" collapsed="false">
      <c r="B31" s="57" t="str">
        <f aca="false">IF(COUNTIF('Line Items'!$A$6:$A$1505,$G$3)&gt;15,"Note: more than 15 lines – only the first 15 are shown","")</f>
        <v/>
      </c>
    </row>
    <row r="32" customFormat="false" ht="15" hidden="false" customHeight="false" outlineLevel="0" collapsed="false">
      <c r="D32" s="6" t="s">
        <v>131</v>
      </c>
      <c r="E32" s="58" t="n">
        <f aca="false">IF($G$6="","",INDEX(Invoices!$G$6:$G$505,$G$6))</f>
        <v>6000</v>
      </c>
    </row>
    <row r="33" customFormat="false" ht="15" hidden="false" customHeight="false" outlineLevel="0" collapsed="false">
      <c r="D33" s="6" t="s">
        <v>132</v>
      </c>
      <c r="E33" s="58" t="n">
        <f aca="false">IF($G$6="","",-N(INDEX(Invoices!$H$6:$H$505,$G$6)))</f>
        <v>-500</v>
      </c>
    </row>
    <row r="34" customFormat="false" ht="15" hidden="false" customHeight="false" outlineLevel="0" collapsed="false">
      <c r="D34" s="6" t="str">
        <f aca="false">Setup!$B$27&amp;" ("&amp;TEXT(Setup!$B$28,"0.0%")&amp;")"</f>
        <v>VAT (0.0%)</v>
      </c>
      <c r="E34" s="58" t="n">
        <f aca="false">IF($G$6="","",INDEX(Invoices!$I$6:$I$505,$G$6))</f>
        <v>0</v>
      </c>
    </row>
    <row r="35" customFormat="false" ht="15" hidden="false" customHeight="false" outlineLevel="0" collapsed="false">
      <c r="D35" s="59" t="s">
        <v>183</v>
      </c>
      <c r="E35" s="60" t="n">
        <f aca="false">IF($G$6="","",INDEX(Invoices!$J$6:$J$505,$G$6))</f>
        <v>5500</v>
      </c>
    </row>
    <row r="36" customFormat="false" ht="15" hidden="false" customHeight="false" outlineLevel="0" collapsed="false">
      <c r="D36" s="6" t="s">
        <v>184</v>
      </c>
      <c r="E36" s="58" t="n">
        <f aca="false">IF($G$6="","",-INDEX(Invoices!$K$6:$K$505,$G$6))</f>
        <v>-1500</v>
      </c>
    </row>
    <row r="37" customFormat="false" ht="15" hidden="false" customHeight="false" outlineLevel="0" collapsed="false">
      <c r="D37" s="61" t="s">
        <v>185</v>
      </c>
      <c r="E37" s="62" t="n">
        <f aca="false">IF($G$6="","",INDEX(Invoices!$L$6:$L$505,$G$6))</f>
        <v>4000</v>
      </c>
    </row>
    <row r="39" customFormat="false" ht="15" hidden="false" customHeight="false" outlineLevel="0" collapsed="false">
      <c r="B39" s="4" t="s">
        <v>186</v>
      </c>
      <c r="C39" s="5"/>
      <c r="D39" s="5"/>
      <c r="E39" s="5"/>
    </row>
    <row r="40" customFormat="false" ht="15" hidden="false" customHeight="false" outlineLevel="0" collapsed="false">
      <c r="B40" s="6" t="str">
        <f aca="false">IF(Setup!$B$35="","","Bank: "&amp;Setup!$B$35&amp;"   |   Account name: "&amp;Setup!$B$36)</f>
        <v>Bank: Your Bank   |   Account name: Your Business Name</v>
      </c>
    </row>
    <row r="41" customFormat="false" ht="15" hidden="false" customHeight="false" outlineLevel="0" collapsed="false">
      <c r="B41" s="6" t="str">
        <f aca="false">IF(Setup!$B$37="","","Account no.: "&amp;Setup!$B$37)</f>
        <v>Account no.: 0000000000</v>
      </c>
    </row>
    <row r="42" customFormat="false" ht="15" hidden="false" customHeight="false" outlineLevel="0" collapsed="false">
      <c r="B42" s="6" t="str">
        <f aca="false">IF(Setup!$B$38="","","Mobile Money: "&amp;Setup!$B$38)</f>
        <v>Mobile Money: 024 000 0000</v>
      </c>
    </row>
    <row r="44" customFormat="false" ht="15" hidden="false" customHeight="false" outlineLevel="0" collapsed="false">
      <c r="B44" s="11" t="str">
        <f aca="false">Setup!$B$39</f>
        <v>Please quote the invoice number as your payment reference. Thank you for your business.</v>
      </c>
    </row>
  </sheetData>
  <mergeCells count="1">
    <mergeCell ref="D1:E2"/>
  </mergeCells>
  <dataValidations count="1">
    <dataValidation allowBlank="true" error="Pick a number from the list" errorStyle="stop" operator="between" showDropDown="false" showErrorMessage="true" showInputMessage="false" sqref="G3" type="list">
      <formula1>Invoices!$A$6:$A$505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227"/>
    <pageSetUpPr fitToPage="true"/>
  </sheetPr>
  <dimension ref="B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8"/>
    <col collapsed="false" customWidth="true" hidden="false" outlineLevel="0" max="3" min="3" style="0" width="12"/>
    <col collapsed="false" customWidth="true" hidden="false" outlineLevel="0" max="4" min="4" style="0" width="17"/>
    <col collapsed="false" customWidth="true" hidden="false" outlineLevel="0" max="5" min="5" style="0" width="19"/>
    <col collapsed="false" customWidth="true" hidden="false" outlineLevel="0" max="6" min="6" style="0" width="3"/>
    <col collapsed="false" customWidth="true" hidden="false" outlineLevel="0" max="7" min="7" style="0" width="24"/>
  </cols>
  <sheetData>
    <row r="1" customFormat="false" ht="22.05" hidden="false" customHeight="false" outlineLevel="0" collapsed="false">
      <c r="B1" s="1" t="str">
        <f aca="false">Setup!$B$17</f>
        <v>Your Business Name</v>
      </c>
      <c r="D1" s="43" t="s">
        <v>187</v>
      </c>
      <c r="E1" s="43"/>
    </row>
    <row r="2" customFormat="false" ht="15" hidden="false" customHeight="false" outlineLevel="0" collapsed="false">
      <c r="B2" s="14" t="str">
        <f aca="false">Setup!$B$18</f>
        <v>Street address, Area</v>
      </c>
      <c r="D2" s="43"/>
      <c r="E2" s="43"/>
      <c r="G2" s="44" t="s">
        <v>188</v>
      </c>
    </row>
    <row r="3" customFormat="false" ht="15" hidden="false" customHeight="false" outlineLevel="0" collapsed="false">
      <c r="B3" s="14" t="str">
        <f aca="false">Setup!$B$19</f>
        <v>City, Country</v>
      </c>
      <c r="G3" s="45" t="s">
        <v>171</v>
      </c>
    </row>
    <row r="4" customFormat="false" ht="15" hidden="false" customHeight="false" outlineLevel="0" collapsed="false">
      <c r="B4" s="14" t="str">
        <f aca="false">Setup!$B$20&amp;"   |   "&amp;Setup!$B$21</f>
        <v>+233 00 000 0000   |   accounts@yourbusiness.com</v>
      </c>
      <c r="G4" s="33" t="s">
        <v>175</v>
      </c>
    </row>
    <row r="5" customFormat="false" ht="15" hidden="false" customHeight="false" outlineLevel="0" collapsed="false">
      <c r="B5" s="14" t="str">
        <f aca="false">IF(Setup!$B$22="","","Tax / Reg. No: "&amp;Setup!$B$22)</f>
        <v/>
      </c>
      <c r="G5" s="46" t="s">
        <v>176</v>
      </c>
    </row>
    <row r="6" customFormat="false" ht="3" hidden="false" customHeight="true" outlineLevel="0" collapsed="false">
      <c r="B6" s="3"/>
      <c r="C6" s="3"/>
      <c r="D6" s="3"/>
      <c r="E6" s="3"/>
      <c r="G6" s="47" t="n">
        <f aca="false">IFERROR(MATCH($G$3,Payments!$A$6:$A$1005,0),"")</f>
        <v>3</v>
      </c>
    </row>
    <row r="8" customFormat="false" ht="15" hidden="false" customHeight="false" outlineLevel="0" collapsed="false">
      <c r="B8" s="4" t="s">
        <v>189</v>
      </c>
      <c r="D8" s="4" t="s">
        <v>190</v>
      </c>
      <c r="E8" s="5"/>
    </row>
    <row r="9" customFormat="false" ht="15" hidden="false" customHeight="false" outlineLevel="0" collapsed="false">
      <c r="B9" s="48" t="str">
        <f aca="false">IF($G$6="","",INDEX(Payments!$D$6:$D$1005,$G$6))</f>
        <v>Greenfield Agro Ltd</v>
      </c>
      <c r="D9" s="49" t="s">
        <v>191</v>
      </c>
      <c r="E9" s="50" t="str">
        <f aca="false">IF($G$6="","",INDEX(Payments!$A$6:$A$1005,$G$6))</f>
        <v>RCT-0003</v>
      </c>
    </row>
    <row r="10" customFormat="false" ht="15" hidden="false" customHeight="false" outlineLevel="0" collapsed="false">
      <c r="B10" s="6" t="str">
        <f aca="false">IF($G$6="","","Payment for invoice "&amp;INDEX(Payments!$C$6:$C$1005,$G$6))</f>
        <v>Payment for invoice INV-0004</v>
      </c>
      <c r="D10" s="49" t="s">
        <v>192</v>
      </c>
      <c r="E10" s="51" t="n">
        <f aca="false">IF($G$6="","",INDEX(Payments!$B$6:$B$1005,$G$6))</f>
        <v>46300</v>
      </c>
    </row>
    <row r="11" customFormat="false" ht="15" hidden="false" customHeight="false" outlineLevel="0" collapsed="false">
      <c r="D11" s="49" t="s">
        <v>193</v>
      </c>
      <c r="E11" s="50" t="str">
        <f aca="false">IF($G$6="","",INDEX(Payments!$E$6:$E$1005,$G$6)&amp;"")</f>
        <v>Cheque</v>
      </c>
    </row>
    <row r="12" customFormat="false" ht="15" hidden="false" customHeight="false" outlineLevel="0" collapsed="false">
      <c r="D12" s="49" t="s">
        <v>194</v>
      </c>
      <c r="E12" s="50" t="str">
        <f aca="false">IF($G$6="","",INDEX(Payments!$F$6:$F$1005,$G$6)&amp;"")</f>
        <v>Cheque 004512</v>
      </c>
    </row>
    <row r="14" customFormat="false" ht="27.75" hidden="false" customHeight="true" outlineLevel="0" collapsed="false">
      <c r="B14" s="63" t="str">
        <f aca="false">"AMOUNT RECEIVED ("&amp;Setup!$B$25&amp;")"</f>
        <v>AMOUNT RECEIVED (GH₵)</v>
      </c>
      <c r="C14" s="64"/>
      <c r="D14" s="64"/>
      <c r="E14" s="65" t="n">
        <f aca="false">IF($G$6="","",INDEX(Payments!$G$6:$G$1005,$G$6))</f>
        <v>1500</v>
      </c>
    </row>
    <row r="16" customFormat="false" ht="15" hidden="false" customHeight="false" outlineLevel="0" collapsed="false">
      <c r="B16" s="66" t="s">
        <v>195</v>
      </c>
      <c r="C16" s="67"/>
      <c r="D16" s="67"/>
      <c r="E16" s="67"/>
    </row>
    <row r="17" customFormat="false" ht="15" hidden="false" customHeight="false" outlineLevel="0" collapsed="false">
      <c r="B17" s="6" t="s">
        <v>196</v>
      </c>
      <c r="E17" s="58" t="n">
        <f aca="false">IF($G$6="","",IFERROR(INDEX(Invoices!$J$6:$J$505,MATCH(INDEX(Payments!$C$6:$C$1005,$G$6),Invoices!$A$6:$A$505,0)),""))</f>
        <v>5500</v>
      </c>
    </row>
    <row r="18" customFormat="false" ht="15" hidden="false" customHeight="false" outlineLevel="0" collapsed="false">
      <c r="B18" s="6" t="s">
        <v>197</v>
      </c>
      <c r="E18" s="58" t="n">
        <f aca="false">IF($G$6="","",INDEX(Payments!$H$6:$H$1005,$G$6))</f>
        <v>1500</v>
      </c>
    </row>
    <row r="19" customFormat="false" ht="15" hidden="false" customHeight="false" outlineLevel="0" collapsed="false">
      <c r="B19" s="68" t="s">
        <v>198</v>
      </c>
      <c r="C19" s="69"/>
      <c r="D19" s="69"/>
      <c r="E19" s="70" t="n">
        <f aca="false">IF($G$6="","",INDEX(Payments!$I$6:$I$1005,$G$6))</f>
        <v>4000</v>
      </c>
    </row>
    <row r="22" customFormat="false" ht="15" hidden="false" customHeight="false" outlineLevel="0" collapsed="false">
      <c r="B22" s="11" t="str">
        <f aca="false">Setup!$B$39</f>
        <v>Please quote the invoice number as your payment reference. Thank you for your business.</v>
      </c>
    </row>
    <row r="25" customFormat="false" ht="15" hidden="false" customHeight="false" outlineLevel="0" collapsed="false">
      <c r="B25" s="14" t="s">
        <v>199</v>
      </c>
      <c r="D25" s="14" t="s">
        <v>200</v>
      </c>
    </row>
    <row r="27" customFormat="false" ht="15" hidden="false" customHeight="false" outlineLevel="0" collapsed="false">
      <c r="B27" s="20" t="s">
        <v>201</v>
      </c>
    </row>
  </sheetData>
  <mergeCells count="1">
    <mergeCell ref="D1:E2"/>
  </mergeCells>
  <dataValidations count="1">
    <dataValidation allowBlank="true" error="Pick a number from the list" errorStyle="stop" operator="between" showDropDown="false" showErrorMessage="true" showInputMessage="false" sqref="G3" type="list">
      <formula1>Payments!$A$6:$A$1005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2026-10-13T13:16:40Z</dcterms:created>
  <dc:creator>openpyxl</dc:creator>
  <dc:description/>
  <dc:language>en-US</dc:language>
  <cp:lastModifiedBy/>
  <dcterms:modified xsi:type="dcterms:W3CDTF">2026-10-13T13:16:44Z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